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I:\Community Development\0 Master Backup\Federal Funding Logs\2026-2027\"/>
    </mc:Choice>
  </mc:AlternateContent>
  <xr:revisionPtr revIDLastSave="0" documentId="13_ncr:1_{15E1588F-E293-4268-9155-9B73E9A72364}" xr6:coauthVersionLast="47" xr6:coauthVersionMax="47" xr10:uidLastSave="{00000000-0000-0000-0000-000000000000}"/>
  <workbookProtection lockStructure="1"/>
  <bookViews>
    <workbookView xWindow="28680" yWindow="-120" windowWidth="38640" windowHeight="21120" tabRatio="761" xr2:uid="{3C3536CA-636D-4797-97CD-FE1687D983A9}"/>
  </bookViews>
  <sheets>
    <sheet name="Log Funding Details" sheetId="2" r:id="rId1"/>
    <sheet name="Log Categories" sheetId="8" r:id="rId2"/>
    <sheet name="Log Contingency Plans" sheetId="9" r:id="rId3"/>
    <sheet name="Log Applications" sheetId="10" r:id="rId4"/>
    <sheet name="Simplified Funding Log" sheetId="4" state="hidden" r:id="rId5"/>
    <sheet name="(GRANT 1) Future Log Supplement" sheetId="6"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2" l="1"/>
  <c r="C8" i="2"/>
  <c r="D8" i="2"/>
  <c r="F8" i="2"/>
  <c r="E87" i="10"/>
  <c r="G87" i="10"/>
  <c r="H87" i="10"/>
  <c r="J78" i="4"/>
  <c r="D172" i="4"/>
  <c r="J148" i="4"/>
  <c r="I128" i="4"/>
  <c r="D134" i="4"/>
  <c r="D133" i="4"/>
  <c r="D90" i="4"/>
  <c r="D92" i="4"/>
  <c r="D13" i="4"/>
  <c r="D12" i="4"/>
  <c r="I6" i="4"/>
  <c r="I148" i="4"/>
  <c r="F134" i="4"/>
  <c r="F148" i="4"/>
  <c r="F54" i="6" l="1"/>
  <c r="F50" i="6"/>
  <c r="F46" i="6"/>
  <c r="F42" i="6"/>
  <c r="F38" i="6"/>
  <c r="F34" i="6"/>
  <c r="F30" i="6"/>
  <c r="F24" i="6"/>
  <c r="F20" i="6"/>
  <c r="F16" i="6"/>
  <c r="F12" i="6"/>
  <c r="F8" i="6"/>
  <c r="J189" i="4"/>
  <c r="I189" i="4"/>
  <c r="H188" i="4"/>
  <c r="G188" i="4"/>
  <c r="F188" i="4"/>
  <c r="E188" i="4"/>
  <c r="D188" i="4"/>
  <c r="C188" i="4"/>
  <c r="H187" i="4"/>
  <c r="G187" i="4"/>
  <c r="F187" i="4"/>
  <c r="E187" i="4"/>
  <c r="D187" i="4"/>
  <c r="C187" i="4"/>
  <c r="J185" i="4"/>
  <c r="I185" i="4"/>
  <c r="G185" i="4"/>
  <c r="F185" i="4"/>
  <c r="F172" i="4" s="1"/>
  <c r="H184" i="4"/>
  <c r="H185" i="4" s="1"/>
  <c r="J173" i="4"/>
  <c r="H173" i="4"/>
  <c r="D167" i="4"/>
  <c r="J158" i="4"/>
  <c r="J159" i="4" s="1"/>
  <c r="I158" i="4"/>
  <c r="I159" i="4" s="1"/>
  <c r="H157" i="4"/>
  <c r="G157" i="4"/>
  <c r="F157" i="4"/>
  <c r="E157" i="4"/>
  <c r="D157" i="4"/>
  <c r="C157" i="4"/>
  <c r="H156" i="4"/>
  <c r="G156" i="4"/>
  <c r="F156" i="4"/>
  <c r="E156" i="4"/>
  <c r="D156" i="4"/>
  <c r="C156" i="4"/>
  <c r="H155" i="4"/>
  <c r="G155" i="4"/>
  <c r="F155" i="4"/>
  <c r="E155" i="4"/>
  <c r="D155" i="4"/>
  <c r="C155" i="4"/>
  <c r="H154" i="4"/>
  <c r="G154" i="4"/>
  <c r="F154" i="4"/>
  <c r="E154" i="4"/>
  <c r="D154" i="4"/>
  <c r="C154" i="4"/>
  <c r="H153" i="4"/>
  <c r="G153" i="4"/>
  <c r="F153" i="4"/>
  <c r="E153" i="4"/>
  <c r="D153" i="4"/>
  <c r="C153" i="4"/>
  <c r="H152" i="4"/>
  <c r="G152" i="4"/>
  <c r="F152" i="4"/>
  <c r="E152" i="4"/>
  <c r="D152" i="4"/>
  <c r="C152" i="4"/>
  <c r="H151" i="4"/>
  <c r="G151" i="4"/>
  <c r="F151" i="4"/>
  <c r="E151" i="4"/>
  <c r="D151" i="4"/>
  <c r="C151" i="4"/>
  <c r="H150" i="4"/>
  <c r="G150" i="4"/>
  <c r="F150" i="4"/>
  <c r="E150" i="4"/>
  <c r="D150" i="4"/>
  <c r="C150" i="4"/>
  <c r="H146" i="4"/>
  <c r="H148" i="4" s="1"/>
  <c r="G146" i="4"/>
  <c r="G148" i="4" s="1"/>
  <c r="D146" i="4"/>
  <c r="C146" i="4"/>
  <c r="J135" i="4"/>
  <c r="H135" i="4"/>
  <c r="D128" i="4"/>
  <c r="J119" i="4"/>
  <c r="I119" i="4"/>
  <c r="H118" i="4"/>
  <c r="G118" i="4"/>
  <c r="F118" i="4"/>
  <c r="E118" i="4"/>
  <c r="D118" i="4"/>
  <c r="C118" i="4"/>
  <c r="H117" i="4"/>
  <c r="G117" i="4"/>
  <c r="F117" i="4"/>
  <c r="E117" i="4"/>
  <c r="D117" i="4"/>
  <c r="C117" i="4"/>
  <c r="H116" i="4"/>
  <c r="G116" i="4"/>
  <c r="F116" i="4"/>
  <c r="E116" i="4"/>
  <c r="D116" i="4"/>
  <c r="C116" i="4"/>
  <c r="H115" i="4"/>
  <c r="G115" i="4"/>
  <c r="F115" i="4"/>
  <c r="E115" i="4"/>
  <c r="D115" i="4"/>
  <c r="C115" i="4"/>
  <c r="J113" i="4"/>
  <c r="J120" i="4" s="1"/>
  <c r="I113" i="4"/>
  <c r="H112" i="4"/>
  <c r="G112" i="4"/>
  <c r="F112" i="4"/>
  <c r="E112" i="4"/>
  <c r="D112" i="4"/>
  <c r="C112" i="4"/>
  <c r="H111" i="4"/>
  <c r="G111" i="4"/>
  <c r="F111" i="4"/>
  <c r="E111" i="4"/>
  <c r="D111" i="4"/>
  <c r="C111" i="4"/>
  <c r="H110" i="4"/>
  <c r="G110" i="4"/>
  <c r="F110" i="4"/>
  <c r="E110" i="4"/>
  <c r="D110" i="4"/>
  <c r="C110" i="4"/>
  <c r="H109" i="4"/>
  <c r="G109" i="4"/>
  <c r="F109" i="4"/>
  <c r="E109" i="4"/>
  <c r="D109" i="4"/>
  <c r="C109" i="4"/>
  <c r="H108" i="4"/>
  <c r="G108" i="4"/>
  <c r="F108" i="4"/>
  <c r="E108" i="4"/>
  <c r="D108" i="4"/>
  <c r="C108" i="4"/>
  <c r="H107" i="4"/>
  <c r="G107" i="4"/>
  <c r="F107" i="4"/>
  <c r="E107" i="4"/>
  <c r="D107" i="4"/>
  <c r="C107" i="4"/>
  <c r="J105" i="4"/>
  <c r="I105" i="4"/>
  <c r="G105" i="4"/>
  <c r="F105" i="4"/>
  <c r="H104" i="4"/>
  <c r="H105" i="4" s="1"/>
  <c r="J93" i="4"/>
  <c r="H93" i="4"/>
  <c r="D86" i="4"/>
  <c r="I78" i="4"/>
  <c r="H77" i="4"/>
  <c r="G77" i="4"/>
  <c r="F77" i="4"/>
  <c r="E77" i="4"/>
  <c r="D77" i="4"/>
  <c r="C77" i="4"/>
  <c r="H76" i="4"/>
  <c r="G76" i="4"/>
  <c r="F76" i="4"/>
  <c r="E76" i="4"/>
  <c r="D76" i="4"/>
  <c r="C76" i="4"/>
  <c r="H75" i="4"/>
  <c r="G75" i="4"/>
  <c r="F75" i="4"/>
  <c r="E75" i="4"/>
  <c r="D75" i="4"/>
  <c r="C75" i="4"/>
  <c r="H74" i="4"/>
  <c r="G74" i="4"/>
  <c r="F74" i="4"/>
  <c r="E74" i="4"/>
  <c r="D74" i="4"/>
  <c r="C74" i="4"/>
  <c r="H73" i="4"/>
  <c r="G73" i="4"/>
  <c r="F73" i="4"/>
  <c r="E73" i="4"/>
  <c r="D73" i="4"/>
  <c r="C73" i="4"/>
  <c r="H72" i="4"/>
  <c r="G72" i="4"/>
  <c r="F72" i="4"/>
  <c r="E72" i="4"/>
  <c r="D72" i="4"/>
  <c r="C72" i="4"/>
  <c r="H71" i="4"/>
  <c r="G71" i="4"/>
  <c r="F71" i="4"/>
  <c r="E71" i="4"/>
  <c r="D71" i="4"/>
  <c r="C71" i="4"/>
  <c r="H70" i="4"/>
  <c r="G70" i="4"/>
  <c r="F70" i="4"/>
  <c r="E70" i="4"/>
  <c r="D70" i="4"/>
  <c r="C70" i="4"/>
  <c r="H69" i="4"/>
  <c r="G69" i="4"/>
  <c r="F69" i="4"/>
  <c r="E69" i="4"/>
  <c r="D69" i="4"/>
  <c r="C69" i="4"/>
  <c r="H68" i="4"/>
  <c r="G68" i="4"/>
  <c r="F68" i="4"/>
  <c r="E68" i="4"/>
  <c r="D68" i="4"/>
  <c r="C68" i="4"/>
  <c r="H67" i="4"/>
  <c r="G67" i="4"/>
  <c r="F67" i="4"/>
  <c r="E67" i="4"/>
  <c r="D67" i="4"/>
  <c r="C67" i="4"/>
  <c r="H66" i="4"/>
  <c r="G66" i="4"/>
  <c r="F66" i="4"/>
  <c r="E66" i="4"/>
  <c r="D66" i="4"/>
  <c r="C66" i="4"/>
  <c r="H65" i="4"/>
  <c r="G65" i="4"/>
  <c r="F65" i="4"/>
  <c r="E65" i="4"/>
  <c r="D65" i="4"/>
  <c r="C65" i="4"/>
  <c r="H64" i="4"/>
  <c r="G64" i="4"/>
  <c r="F64" i="4"/>
  <c r="E64" i="4"/>
  <c r="D64" i="4"/>
  <c r="C64" i="4"/>
  <c r="H63" i="4"/>
  <c r="G63" i="4"/>
  <c r="F63" i="4"/>
  <c r="E63" i="4"/>
  <c r="D63" i="4"/>
  <c r="C63" i="4"/>
  <c r="H62" i="4"/>
  <c r="G62" i="4"/>
  <c r="F62" i="4"/>
  <c r="E62" i="4"/>
  <c r="D62" i="4"/>
  <c r="C62" i="4"/>
  <c r="H61" i="4"/>
  <c r="G61" i="4"/>
  <c r="F61" i="4"/>
  <c r="E61" i="4"/>
  <c r="D61" i="4"/>
  <c r="C61" i="4"/>
  <c r="H60" i="4"/>
  <c r="G60" i="4"/>
  <c r="F60" i="4"/>
  <c r="E60" i="4"/>
  <c r="D60" i="4"/>
  <c r="C60" i="4"/>
  <c r="H59" i="4"/>
  <c r="G59" i="4"/>
  <c r="F59" i="4"/>
  <c r="E59" i="4"/>
  <c r="D59" i="4"/>
  <c r="C59" i="4"/>
  <c r="H58" i="4"/>
  <c r="G58" i="4"/>
  <c r="F58" i="4"/>
  <c r="E58" i="4"/>
  <c r="D58" i="4"/>
  <c r="C58" i="4"/>
  <c r="H57" i="4"/>
  <c r="G57" i="4"/>
  <c r="F57" i="4"/>
  <c r="E57" i="4"/>
  <c r="D57" i="4"/>
  <c r="C57" i="4"/>
  <c r="H56" i="4"/>
  <c r="G56" i="4"/>
  <c r="F56" i="4"/>
  <c r="E56" i="4"/>
  <c r="D56" i="4"/>
  <c r="C56" i="4"/>
  <c r="H55" i="4"/>
  <c r="G55" i="4"/>
  <c r="F55" i="4"/>
  <c r="E55" i="4"/>
  <c r="D55" i="4"/>
  <c r="C55" i="4"/>
  <c r="H54" i="4"/>
  <c r="G54" i="4"/>
  <c r="F54" i="4"/>
  <c r="E54" i="4"/>
  <c r="D54" i="4"/>
  <c r="C54" i="4"/>
  <c r="H53" i="4"/>
  <c r="G53" i="4"/>
  <c r="F53" i="4"/>
  <c r="E53" i="4"/>
  <c r="D53" i="4"/>
  <c r="C53" i="4"/>
  <c r="H50" i="4"/>
  <c r="G50" i="4"/>
  <c r="F50" i="4"/>
  <c r="E50" i="4"/>
  <c r="D50" i="4"/>
  <c r="C50" i="4"/>
  <c r="H49" i="4"/>
  <c r="G49" i="4"/>
  <c r="F49" i="4"/>
  <c r="E49" i="4"/>
  <c r="D49" i="4"/>
  <c r="C49" i="4"/>
  <c r="H48" i="4"/>
  <c r="G48" i="4"/>
  <c r="F48" i="4"/>
  <c r="E48" i="4"/>
  <c r="D48" i="4"/>
  <c r="C48" i="4"/>
  <c r="H47" i="4"/>
  <c r="G47" i="4"/>
  <c r="F47" i="4"/>
  <c r="E47" i="4"/>
  <c r="D47" i="4"/>
  <c r="C47" i="4"/>
  <c r="H46" i="4"/>
  <c r="G46" i="4"/>
  <c r="F46" i="4"/>
  <c r="E46" i="4"/>
  <c r="D46" i="4"/>
  <c r="C46" i="4"/>
  <c r="H45" i="4"/>
  <c r="G45" i="4"/>
  <c r="F45" i="4"/>
  <c r="E45" i="4"/>
  <c r="D45" i="4"/>
  <c r="C45" i="4"/>
  <c r="H44" i="4"/>
  <c r="G44" i="4"/>
  <c r="F44" i="4"/>
  <c r="E44" i="4"/>
  <c r="D44" i="4"/>
  <c r="C44" i="4"/>
  <c r="J41" i="4"/>
  <c r="I41" i="4"/>
  <c r="G41" i="4"/>
  <c r="F41" i="4"/>
  <c r="F11" i="4" s="1"/>
  <c r="H40" i="4"/>
  <c r="H39" i="4"/>
  <c r="H38" i="4"/>
  <c r="J36" i="4"/>
  <c r="J42" i="4" s="1"/>
  <c r="I36" i="4"/>
  <c r="H35" i="4"/>
  <c r="G35" i="4"/>
  <c r="G36" i="4" s="1"/>
  <c r="G42" i="4" s="1"/>
  <c r="F35" i="4"/>
  <c r="F36" i="4" s="1"/>
  <c r="E35" i="4"/>
  <c r="D35" i="4"/>
  <c r="C35" i="4"/>
  <c r="H34" i="4"/>
  <c r="H33" i="4"/>
  <c r="H32" i="4"/>
  <c r="H31" i="4"/>
  <c r="H30" i="4"/>
  <c r="H29" i="4"/>
  <c r="H28" i="4"/>
  <c r="J26" i="4"/>
  <c r="I26" i="4"/>
  <c r="G26" i="4"/>
  <c r="F26" i="4"/>
  <c r="H25" i="4"/>
  <c r="H26" i="4" s="1"/>
  <c r="J14" i="4"/>
  <c r="H14" i="4"/>
  <c r="D6" i="4"/>
  <c r="F189" i="4" l="1"/>
  <c r="F171" i="4" s="1"/>
  <c r="F173" i="4" s="1"/>
  <c r="I120" i="4"/>
  <c r="J190" i="4"/>
  <c r="I42" i="4"/>
  <c r="I190" i="4"/>
  <c r="G189" i="4"/>
  <c r="G190" i="4" s="1"/>
  <c r="G113" i="4"/>
  <c r="G119" i="4"/>
  <c r="I79" i="4"/>
  <c r="J79" i="4"/>
  <c r="G78" i="4"/>
  <c r="G79" i="4" s="1"/>
  <c r="F119" i="4"/>
  <c r="F91" i="4" s="1"/>
  <c r="F42" i="4"/>
  <c r="F10" i="4"/>
  <c r="F113" i="4"/>
  <c r="F158" i="4"/>
  <c r="F132" i="4" s="1"/>
  <c r="F135" i="4" s="1"/>
  <c r="G158" i="4"/>
  <c r="G159" i="4" s="1"/>
  <c r="F78" i="4"/>
  <c r="F12" i="4" s="1"/>
  <c r="H41" i="4"/>
  <c r="F92" i="4"/>
  <c r="H189" i="4"/>
  <c r="H190" i="4" s="1"/>
  <c r="H158" i="4"/>
  <c r="H159" i="4" s="1"/>
  <c r="H78" i="4"/>
  <c r="H36" i="4"/>
  <c r="H119" i="4"/>
  <c r="H113" i="4"/>
  <c r="H120" i="4" s="1"/>
  <c r="F190" i="4" l="1"/>
  <c r="F90" i="4"/>
  <c r="F93" i="4" s="1"/>
  <c r="F120" i="4"/>
  <c r="G120" i="4"/>
  <c r="F159" i="4"/>
  <c r="F14" i="4"/>
  <c r="H42" i="4"/>
  <c r="F79" i="4"/>
  <c r="H79" i="4"/>
</calcChain>
</file>

<file path=xl/sharedStrings.xml><?xml version="1.0" encoding="utf-8"?>
<sst xmlns="http://schemas.openxmlformats.org/spreadsheetml/2006/main" count="634" uniqueCount="266">
  <si>
    <t>APPLICANT</t>
  </si>
  <si>
    <t>PROJECT/PROGRAM</t>
  </si>
  <si>
    <t>SCORE</t>
  </si>
  <si>
    <t>REQUEST</t>
  </si>
  <si>
    <t>COUNCIL FUNDING ALLOCATIONS</t>
  </si>
  <si>
    <t>#</t>
  </si>
  <si>
    <t>RECOMMENDATIONS</t>
  </si>
  <si>
    <t>CDCIP BOARD</t>
  </si>
  <si>
    <t>MAYOR</t>
  </si>
  <si>
    <t>TOTAL</t>
  </si>
  <si>
    <t>MAXIMUM POSSIBLE SCORE</t>
  </si>
  <si>
    <t>TOTAL APPLICANTS</t>
  </si>
  <si>
    <t>FUNDING CATEGORIES</t>
  </si>
  <si>
    <t>CATEGORY NAME</t>
  </si>
  <si>
    <t>ALLOCATION CAP ($)</t>
  </si>
  <si>
    <t>ALLOCATION CAP ($); OR</t>
  </si>
  <si>
    <t>(%)</t>
  </si>
  <si>
    <t>COMMITTEE CONTINGENCY PLANS</t>
  </si>
  <si>
    <t>If funding is GREATER than estimated:</t>
  </si>
  <si>
    <t>If funding is LESS than estimated:</t>
  </si>
  <si>
    <t>AMOUNT REQUESTED</t>
  </si>
  <si>
    <t>ESTIMATED PROGRAM INCOME</t>
  </si>
  <si>
    <t>ACTUAL PROGRAM INCOME</t>
  </si>
  <si>
    <t>TOTAL FUNDING AVAILABLE (ACTUAL)</t>
  </si>
  <si>
    <t>TOTAL FUNDING AVAILABLE (ESTIMATE)</t>
  </si>
  <si>
    <t>ESTIMATED GRANT AWARD TOTAL</t>
  </si>
  <si>
    <t>ACTUAL GRANT AWARD TOTAL</t>
  </si>
  <si>
    <t>AMOUNT AWARDED (CONTINGENCY)</t>
  </si>
  <si>
    <t>REALLOCATED FUNDING</t>
  </si>
  <si>
    <t>ALLOCATION CAP (%)</t>
  </si>
  <si>
    <t>PROJECT DESCRIPTION</t>
  </si>
  <si>
    <t>PREVIOUS GRANT AWARDS</t>
  </si>
  <si>
    <t>SALT LAKE CITY PLAN ALIGNMENT</t>
  </si>
  <si>
    <t>YEAR</t>
  </si>
  <si>
    <t>AMOUNT</t>
  </si>
  <si>
    <t>GRANT TOTAL</t>
  </si>
  <si>
    <r>
      <t xml:space="preserve">2024-2025 SALT LAKE CITY GRANT FUNDING
</t>
    </r>
    <r>
      <rPr>
        <i/>
        <sz val="20"/>
        <color theme="1"/>
        <rFont val="Open Sans"/>
        <family val="2"/>
      </rPr>
      <t>Funding Log Supplement</t>
    </r>
  </si>
  <si>
    <t>COMMUNITY DEVELOPMENT BLOCK GRANT</t>
  </si>
  <si>
    <t>Housing</t>
  </si>
  <si>
    <t>Neighborhood Improvement: Trns &amp; ED</t>
  </si>
  <si>
    <t>Public Services</t>
  </si>
  <si>
    <t>Administration</t>
  </si>
  <si>
    <t>n/a</t>
  </si>
  <si>
    <t>City Administration</t>
  </si>
  <si>
    <t>Salt Lake City Corporation Staff</t>
  </si>
  <si>
    <t>Housing Stability Division / Finance / Attorney's Office</t>
  </si>
  <si>
    <t>Funding for salaries and operational expenses to administer and monitor the federal grants, and to conduct the community processes. Funding may be utilized by the Attorney's Office, the Finance Department, and the Housing Stability Division.</t>
  </si>
  <si>
    <t>The Road Home</t>
  </si>
  <si>
    <t>First Step House</t>
  </si>
  <si>
    <t>FY21-22</t>
  </si>
  <si>
    <t>International Rescue Committee</t>
  </si>
  <si>
    <t>Salt Lake Donated Dental Services</t>
  </si>
  <si>
    <t>Community Dental Project</t>
  </si>
  <si>
    <t>Wasatch Community Gardens</t>
  </si>
  <si>
    <t>FY22-23</t>
  </si>
  <si>
    <t>FY23-24</t>
  </si>
  <si>
    <t>NEW</t>
  </si>
  <si>
    <t>Funds for critical rehabilitation at 720 Valdez Dr. 411 N Grant St. and 379 N redwood Rd.</t>
  </si>
  <si>
    <t>Home Repair Program</t>
  </si>
  <si>
    <t>The funds will be used to demolish and help rebuild 1805 S Main Street to be a 16 deeply affordable and safe housing units. An application was also submitted to HOME-ARPA #1 for the same project. This application is to demolish the existing nine unit structure and build a new 16 unit housing structure. This applicant also applied for funding from the RDA's affordable housing Notice of Funding Availability or NOFA.</t>
  </si>
  <si>
    <t>Consolidated Plan Goal &amp; Strategy
Housing: Support housing programs that address needs of aging housing stock through targeting rehabilitation efforts and diversifying the housing stock within neighborhoods.</t>
  </si>
  <si>
    <t>ASSIST Inc.</t>
  </si>
  <si>
    <t>Salt Lake City NIS Team</t>
  </si>
  <si>
    <t>NeighborWorks Salt Lake</t>
  </si>
  <si>
    <t>Emergency Home Repair &amp; Accessibility</t>
  </si>
  <si>
    <t>Neighborhood Improvements</t>
  </si>
  <si>
    <t>Neighborhood Business Improvement Program</t>
  </si>
  <si>
    <t>WeeCare, Inc. DBA Upwards</t>
  </si>
  <si>
    <t>BOOST Program</t>
  </si>
  <si>
    <t>Catholic Community Services</t>
  </si>
  <si>
    <t>Housing Staffing</t>
  </si>
  <si>
    <t>The INN Between</t>
  </si>
  <si>
    <t>Community Development Corp of Utah</t>
  </si>
  <si>
    <t>Salt Lake American</t>
  </si>
  <si>
    <t>Funds will be used to provide the two connecting facilities with a new roof.</t>
  </si>
  <si>
    <t>ICAST will implement solar PV with or without battery storage systems that include key rehabilitative aspects in multi-unit housing.</t>
  </si>
  <si>
    <t>APPLICATIONS</t>
  </si>
  <si>
    <t>CONTINGENCY FUNDING ALLOCATIONS</t>
  </si>
  <si>
    <t>Allocate 20% of the annual CDBG award to program administration. Allocate 15% of the annual award and estimated 2024-25 CDBG Program Income to Public Services. Remove funding from the lowest-scoring activities down to the minimum amount required to run the program, moving up from the lowest-scoring, funded activity.  If you reach the top of the programs and funding still needs to be decreased, remove the lowest scoring, funded activity, and reallocate the funding to the highest scoring activity up to the board's recommended amounts, moving down the list. Round to the nearest 1,000 or 10,000.</t>
  </si>
  <si>
    <t>Utah Film Center</t>
  </si>
  <si>
    <t>Update Film Center</t>
  </si>
  <si>
    <t>Odyssey House</t>
  </si>
  <si>
    <t>Housing Authority of Salt Lake City</t>
  </si>
  <si>
    <t>Habitat for Humanity Greater Salt Lake City</t>
  </si>
  <si>
    <t>Replace HVAC System</t>
  </si>
  <si>
    <t>Building Renovations</t>
  </si>
  <si>
    <t>Revitalizing Riverside Apartments</t>
  </si>
  <si>
    <t>Critical Home Repair Program</t>
  </si>
  <si>
    <t>THRIVE Center for Survivors of Torture</t>
  </si>
  <si>
    <t>Bus Passes</t>
  </si>
  <si>
    <t>South Valley Services</t>
  </si>
  <si>
    <t>Asian Association</t>
  </si>
  <si>
    <t>Community Development Corporation of Utah</t>
  </si>
  <si>
    <t>Utah Community Action</t>
  </si>
  <si>
    <t>Big Brothers Big Sisters of Utah</t>
  </si>
  <si>
    <t>ESG Part 1</t>
  </si>
  <si>
    <t>ESG Part 2</t>
  </si>
  <si>
    <t>Allocate 7.5% of the annual ESG award to program administration. Do not exceed the 60% Part 1 funding cap. Add additional funding to the highest-scoring applications up to the full ask before moving to the next highest-scoring application. As much as practicable, round to the nearest $1,000.</t>
  </si>
  <si>
    <t>HOME INVESTMENT PARTNERSHIPS PROGRAM (HOME)</t>
  </si>
  <si>
    <t>EMERGENCY SOLUTIONS GRANT (ESG)</t>
  </si>
  <si>
    <t>HOUSING OPPORTUNITIES FOR PERSONS WITH AIDS (HOPWA)</t>
  </si>
  <si>
    <t>Allocate 7.5% of the annual ESG award to program administration.  Remove funding from the lowest-scoring activities down to the minimum amount required to run the program, moving up from the lowest-scoring, funded activity.  If you reach the top of the programs and funding still needs to be decreased, remove the lowest scoring, funded activity, and reallocate the funding to the highest scoring activity up to the board's recommended amounts, moving down the list. Round to the nearest 1,000.</t>
  </si>
  <si>
    <t>Volunteers of America</t>
  </si>
  <si>
    <t>Youth Resource Center</t>
  </si>
  <si>
    <t>Ruff Haven</t>
  </si>
  <si>
    <t>HOME CHDO</t>
  </si>
  <si>
    <t>HOME Projects</t>
  </si>
  <si>
    <t>Allocate 10% of the annual HOME award to program administration. Allocate 15% of the annual award for the CHDO Set-Aside. Add additional funding to the highest-scoring applications up to the full ask before moving to the next highest-scoring application. As much as practicable, round to the nearest $1,000 or $10,000.</t>
  </si>
  <si>
    <t>Housing Connect</t>
  </si>
  <si>
    <t>HOPWA Projects</t>
  </si>
  <si>
    <t>Allocate 3% of the annual HOPWA award to program administration. Add additional funding to the highest-scoring applications up to the full ask before moving to the next highest-scoring application. As much as practicable, round to the nearest $1,000 or $10,000.</t>
  </si>
  <si>
    <t xml:space="preserve">Allocate 3% of the annual HOPWA award to program administration.  Remove funding from the lowest-scoring activities down to the minimum amount required to run the program, moving up from the lowest-scoring, funded activity.  If you reach the top of the programs and funding still needs to be decreased, remove the lowest scoring, funded activity, and reallocate the funding to the highest scoring activity up to the board's recommended amounts, moving down the list. Round to the nearest 1,000 or 10,000. </t>
  </si>
  <si>
    <t>TBRA</t>
  </si>
  <si>
    <t>Down Payment Assistance</t>
  </si>
  <si>
    <t>Allocate 10% of the annual HOME award to program administration. Allocate 15% of the annual award and 15% of the estimated 2024-25 CDBG Program Income to Public Services. Remove funding from the lowest-scoring activities down to the minimum amount required to run the program, moving up from the lowest-scoring, funded activity.  If you reach the top of the programs and funding still needs to be decreased, remove the lowest scoring, funded activity, and reallocate the funding to the highest scoring activity up to the board's recommended amounts, moving down the list. Round to the nearest 1,000 or 10,000.</t>
  </si>
  <si>
    <t xml:space="preserve">Allocate 20% of the annual CDBG award to program administration. Allocate 15% of the annual award and estimated 2024-25 CDBG Program Income to Public Services. Add additional funding to the highest-scoring applications up to the full ask before moving to the next highest-scoring application. As much as practicable, round to the nearest $1,000 or $10,000.	</t>
  </si>
  <si>
    <t>Case Management</t>
  </si>
  <si>
    <t>Refugee Services for Survival</t>
  </si>
  <si>
    <t>Advantage Services</t>
  </si>
  <si>
    <t>Geraldine E. King Women's Resource Center</t>
  </si>
  <si>
    <t>SCORE*</t>
  </si>
  <si>
    <t xml:space="preserve">*Score calculated by combining the board's raw score with city staff's administrative and risk assessment scores. </t>
  </si>
  <si>
    <t>Combined Total</t>
  </si>
  <si>
    <r>
      <t xml:space="preserve">2025-2026 SALT LAKE CITY GRANT FUNDING
</t>
    </r>
    <r>
      <rPr>
        <i/>
        <sz val="20"/>
        <color theme="1"/>
        <rFont val="Open Sans"/>
        <family val="2"/>
      </rPr>
      <t>Simplified Funding Log</t>
    </r>
    <r>
      <rPr>
        <b/>
        <sz val="20"/>
        <color theme="1"/>
        <rFont val="Open Sans"/>
        <family val="2"/>
      </rPr>
      <t xml:space="preserve">  </t>
    </r>
  </si>
  <si>
    <t>CHDO Set Aside</t>
  </si>
  <si>
    <t>Home Repair Program and Fix the Bricks Program</t>
  </si>
  <si>
    <t>Allocate 20% of the annual CDBG award to program administration. Allocate 15% of the annual award and estimated 2024-25 CDBG Program Income to Public Services. Add additional funding to the highest-scoring applications up to and in excess of the full ask before moving to the next highest-scoring application. As much as practicable, round to the nearest $1,000 or $10,000.</t>
  </si>
  <si>
    <t>YWCA Utah</t>
  </si>
  <si>
    <t>NIS Team</t>
  </si>
  <si>
    <t>Habitat for Humanity</t>
  </si>
  <si>
    <t>Salt Lake Neighborhood Housing Services, Inc. (DBA NeighborWorks)</t>
  </si>
  <si>
    <t xml:space="preserve">Assist, Inc. </t>
  </si>
  <si>
    <t>Transitional Housing Conversion</t>
  </si>
  <si>
    <t>Neighborhood Business Improvement Program (NBIP)</t>
  </si>
  <si>
    <t>Homeownership Promotion Services</t>
  </si>
  <si>
    <t>Adolescent Residential Facility Upgrades</t>
  </si>
  <si>
    <t>Emergency Home Repair, Accessibility, and Community Design</t>
  </si>
  <si>
    <t>Building Improvements</t>
  </si>
  <si>
    <t>Fix the Bricks</t>
  </si>
  <si>
    <t>Upwards Care, Inc.</t>
  </si>
  <si>
    <t>Homebuyer Education and DPA</t>
  </si>
  <si>
    <t>Boost Program</t>
  </si>
  <si>
    <t>Wasatch Homeless Health Care, Inc. (DBA Fourth Street Clinic)</t>
  </si>
  <si>
    <t>Housing and Stability Access</t>
  </si>
  <si>
    <t>Health and Housing Transition Team (HHoT)</t>
  </si>
  <si>
    <t>Integrated Services for Torture Survivors</t>
  </si>
  <si>
    <t>Site-Based Mentoring</t>
  </si>
  <si>
    <t>Gail Miller Resource Center (GMRC)</t>
  </si>
  <si>
    <t>Fit to Recover</t>
  </si>
  <si>
    <t>Disability Law Center</t>
  </si>
  <si>
    <t>Women of the World</t>
  </si>
  <si>
    <t>Asian Association of Utah</t>
  </si>
  <si>
    <t>A Tall Order HomeInn Rio Grande</t>
  </si>
  <si>
    <t>Spy Hop Productions</t>
  </si>
  <si>
    <t>Free Meals, Scholarships, &amp; Recovery Resources for Unhoused Adults and At-risk Youth</t>
  </si>
  <si>
    <t>Housing Case Management</t>
  </si>
  <si>
    <t>ESL &amp; Financial Readiness</t>
  </si>
  <si>
    <t>Housing Locator</t>
  </si>
  <si>
    <t>Employment &amp; Client Specialist</t>
  </si>
  <si>
    <t>Jobs for All</t>
  </si>
  <si>
    <t>Early Childhood Services</t>
  </si>
  <si>
    <t>Green Team</t>
  </si>
  <si>
    <t>Workplace English and Career Pathways for Limited English Speakers</t>
  </si>
  <si>
    <t>Self-Sufficiency Services</t>
  </si>
  <si>
    <t>Stability, Opportunity, Assistance, &amp; Resilience for Survivors of Trafficking (SOAR)</t>
  </si>
  <si>
    <t>Reentry Services Program</t>
  </si>
  <si>
    <t>Advanced Apprenticeship</t>
  </si>
  <si>
    <t>Refugee Rental Assistance &amp; Housing Stability</t>
  </si>
  <si>
    <t>Employment Initiative Program</t>
  </si>
  <si>
    <t>Transitional Housing</t>
  </si>
  <si>
    <t>Homeless Employment Program</t>
  </si>
  <si>
    <t>Allocate 7.5% of the annual ESG award to program administration. Do not exceed the 60% Part 1 funding cap. Add additional funding to the highest-scoring applications up to or in excess of the full ask before moving to the next highest-scoring application. As much as practicable, round to the nearest $1,000.</t>
  </si>
  <si>
    <t xml:space="preserve">Family Promise </t>
  </si>
  <si>
    <t xml:space="preserve">Resource Center Program </t>
  </si>
  <si>
    <t>Ruff Haven Street Outreach</t>
  </si>
  <si>
    <t>Family Promise Direct Family Services</t>
  </si>
  <si>
    <t>YWCA of Utah</t>
  </si>
  <si>
    <t xml:space="preserve">YWCA Utah: Housing Stability Through Survivor-Centered Case Management </t>
  </si>
  <si>
    <t xml:space="preserve">UCA FY26 SLC ESG </t>
  </si>
  <si>
    <t>TRH - ESG RRH - FY27 (Rapid Re-housing)</t>
  </si>
  <si>
    <t>Refugee and Immigrant Homeless Prevention &amp; Rapid Re-Housing Program</t>
  </si>
  <si>
    <t>Allocate 10% of the annual HOME award to program administration. Allocate 15% of the annual award for the CHDO Set-Aside. Add additional funding to the highest-scoring applications up to or in excess of the full ask before moving to the next highest-scoring application. As much as practicable, round to the nearest $1,000 or $10,000.</t>
  </si>
  <si>
    <t>CHDO Capacity Building and Emeril Ave New Construction</t>
  </si>
  <si>
    <t>Neighborworks</t>
  </si>
  <si>
    <t>TRH - HOME - Tenant-Based Rental Assistance - FY27</t>
  </si>
  <si>
    <t>Youth Resource Center’s Tenant-Based Rental Assistance Program</t>
  </si>
  <si>
    <t xml:space="preserve">Emeril Avenue Apartments </t>
  </si>
  <si>
    <t>Community Development Land Trust (CDLT)</t>
  </si>
  <si>
    <t xml:space="preserve">15% + Previous unspent CHDO </t>
  </si>
  <si>
    <t>If funding is INCREASED:</t>
  </si>
  <si>
    <t>If funding is DECREASED:</t>
  </si>
  <si>
    <t>Add additional funding to the highest-scoring applications up to the full ask before moving to the next highest-scoring application. As much as practicable, round to the nearest $100 or $1,000.</t>
  </si>
  <si>
    <t>Remove funding from the lowest-scoring activities down to the minimum amount required to run the program or minimum award amount, moving up from the lowest-scoring, funded activity. If you reach the top of the programs and funding still needs to be decreased, remove the lowest scoring, funded activity, and reallocate the funding to the highest scoring activity up to the board's recommended amounts, moving down the list. Round to the nearest $100 or $1,000.</t>
  </si>
  <si>
    <t>Equity and Home Ownership Assistance</t>
  </si>
  <si>
    <t>Tenant-based Housing Assistance</t>
  </si>
  <si>
    <t>Homebuyer Cohort &amp; Matched Savings</t>
  </si>
  <si>
    <t>SL Neighborhood Housing (NeighborWorks</t>
  </si>
  <si>
    <t>Down Payment Assistance &amp; Home Improvements</t>
  </si>
  <si>
    <t>Medical Supportive Housing for the Homeless</t>
  </si>
  <si>
    <t>Landlord Tenant Mediation</t>
  </si>
  <si>
    <t>Shared Housing</t>
  </si>
  <si>
    <t>Supportive Housing Case Management</t>
  </si>
  <si>
    <t>House 20</t>
  </si>
  <si>
    <t>New American Rental Assistance</t>
  </si>
  <si>
    <t>Family Support Center</t>
  </si>
  <si>
    <t>Child &amp; Family Support at LifeStart Village</t>
  </si>
  <si>
    <t>Wraparound Case Management</t>
  </si>
  <si>
    <t>Green Team Case Management</t>
  </si>
  <si>
    <t>Community Navigation &amp; Rental Assistance</t>
  </si>
  <si>
    <t>Rental Assistance for Human Trafficking Survivors</t>
  </si>
  <si>
    <t>Rental Assistance for Vulnerable Refugee and Immigrant Populations</t>
  </si>
  <si>
    <t>Assistance for Refugee, Immigrant, and Asylum-Seeking Women</t>
  </si>
  <si>
    <t>Residential Self-Sufficiency Pilot, Survivor Driven Housing, and KRH Incentivized Rent Assistance</t>
  </si>
  <si>
    <t>Catholic Community Services of Utah</t>
  </si>
  <si>
    <t>Refugee Resettlement Assistance</t>
  </si>
  <si>
    <t>Landlord Assurance</t>
  </si>
  <si>
    <t>Utah Housing Coalition</t>
  </si>
  <si>
    <t>Renter, Tenant, and Landlord Education</t>
  </si>
  <si>
    <t>Utah Community</t>
  </si>
  <si>
    <t xml:space="preserve">Salt Lake City HOPWA – Housing Connect </t>
  </si>
  <si>
    <t xml:space="preserve">UCA FY26 SLC HOPWA </t>
  </si>
  <si>
    <t>English Skills Learning Center</t>
  </si>
  <si>
    <t>Allocate 20% of the annual CDBG award to program administration. Allocate 15% of the annual award and estimated 2024-25 CDBG Program Income to Public Services. Remove funding from the lowest-scoring activities down to the minimum amount required to run the program, moving up from the lowest-scoring, funded activity. If you reach the top of the programs and funding still needs to be decreased, remove the lowest scoring, funded activity, and reallocate the funding to the highest scoring activity up to the board's recommended amounts, moving down the list. Round to the nearest $1,000 or $10,000.</t>
  </si>
  <si>
    <t>Allocate 7.5% of the annual ESG award to program administration.  Remove funding from the lowest-scoring activities down to the minimum amount required to run the program, moving up from the lowest-scoring, funded activity.  If you reach the top of the programs and funding still needs to be decreased, remove the lowest scoring, funded activity, and reallocate the funding to the highest scoring activity up to the board's recommended amounts, moving down the list. Round to the nearest $1,000.</t>
  </si>
  <si>
    <t xml:space="preserve">Allocate 10% of the annual HOME award to program administration. Allocate 15% of the annual award and 15% of the estimated 2024-25 CDBG Program Income to Public Services. Remove funding from the lowest-scoring activities down to the minimum amount required to run the program, moving up from the lowest-scoring, funded activity.  If you reach the top of the programs and funding still needs to be decreased, remove the lowest scoring, funded activity, and reallocate the funding to the highest scoring activity up to the board's recommended amounts, moving down the list. Round to the nearest $1,000 or $10,000. </t>
  </si>
  <si>
    <t xml:space="preserve">Allocate 3% of the annual HOPWA award to program administration.  Remove funding from the lowest-scoring activities down to the minimum amount required to run the program, moving up from the lowest-scoring, funded activity.  If you reach the top of the programs and funding still needs to be decreased, remove the lowest scoring, funded activity, and reallocate the funding to the highest scoring activity up to the board's recommended amounts, moving down the list. Round to the nearest $1,000 or $10,000. </t>
  </si>
  <si>
    <t xml:space="preserve"> </t>
  </si>
  <si>
    <t xml:space="preserve">UCA FY26 SLC TBRA </t>
  </si>
  <si>
    <t>CDCIP RECOMMENDS</t>
  </si>
  <si>
    <t>MAYOR 
RECOMMENDS</t>
  </si>
  <si>
    <t>Community Development Block Grant (CDBG)</t>
  </si>
  <si>
    <t>Emergency Solutions Grant (ESG)</t>
  </si>
  <si>
    <t>HOME Investment Partnerships Program (HOME)</t>
  </si>
  <si>
    <t>Housing Opportunities for Persons with AIDS (HOPWA)</t>
  </si>
  <si>
    <r>
      <rPr>
        <b/>
        <sz val="20"/>
        <rFont val="Open Sans"/>
        <family val="2"/>
      </rPr>
      <t>2026-2027 SLC HUD &amp; FOF FUNDING RECOMMENDATIONS</t>
    </r>
    <r>
      <rPr>
        <sz val="20"/>
        <rFont val="Open Sans"/>
        <family val="2"/>
      </rPr>
      <t xml:space="preserve">
City Council Funding Log General Details  </t>
    </r>
  </si>
  <si>
    <t>City Council Funding Log Categories</t>
  </si>
  <si>
    <t>FUNDING PROGRAM</t>
  </si>
  <si>
    <t>MAXIMUM POSSIBLE APPLICATION SCORE</t>
  </si>
  <si>
    <t>ESTIMATED TOTAL AVAILABLE FUNDING</t>
  </si>
  <si>
    <t xml:space="preserve"> TOTAL AVAILABLE FUNDING</t>
  </si>
  <si>
    <t xml:space="preserve"> GRANT AWARD TOTAL</t>
  </si>
  <si>
    <t>City Council Funding Log Contingency Plans</t>
  </si>
  <si>
    <t>CONTINGENT NEED</t>
  </si>
  <si>
    <t>CONTINGENT PLAN</t>
  </si>
  <si>
    <t>CDBG</t>
  </si>
  <si>
    <t>ESG</t>
  </si>
  <si>
    <t>HOME</t>
  </si>
  <si>
    <t>HOPWA</t>
  </si>
  <si>
    <t>FOF</t>
  </si>
  <si>
    <t>City Council Funding Log Applications</t>
  </si>
  <si>
    <t>APPLICATION</t>
  </si>
  <si>
    <t>SCORE (%)</t>
  </si>
  <si>
    <t>CDBG City Administration</t>
  </si>
  <si>
    <t>CDBG Neighborhoods, Housing, and Infrastructure</t>
  </si>
  <si>
    <t>CDBG Public Services</t>
  </si>
  <si>
    <t>ESG City Administration</t>
  </si>
  <si>
    <t>HOME City Administration</t>
  </si>
  <si>
    <t>HOME CHDO Projects</t>
  </si>
  <si>
    <t>HOPWA City Administration</t>
  </si>
  <si>
    <t>FOF Equity and Homeownership Assistance</t>
  </si>
  <si>
    <t>FOF Tenant-based Housing Assistance</t>
  </si>
  <si>
    <t>MINIMUM ASK</t>
  </si>
  <si>
    <t>MAX POSSIBLE APPLICATION SCORE</t>
  </si>
  <si>
    <t>Total</t>
  </si>
  <si>
    <t xml:space="preserve">TOTAL </t>
  </si>
  <si>
    <t>Funding Our Future Housing Opportunities 2025-2026 (FOF)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</si>
</sst>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quot;$&quot;#,##0"/>
    <numFmt numFmtId="166" formatCode="&quot;$&quot;#,##0.00"/>
    <numFmt numFmtId="167" formatCode="0.0%"/>
  </numFmts>
  <fonts count="27" x14ac:knownFonts="1">
    <font>
      <sz val="11"/>
      <color theme="1"/>
      <name val="Calibri"/>
      <family val="2"/>
      <scheme val="minor"/>
    </font>
    <font>
      <sz val="11"/>
      <color theme="1"/>
      <name val="Calibri"/>
      <family val="2"/>
      <scheme val="minor"/>
    </font>
    <font>
      <sz val="11"/>
      <color theme="1"/>
      <name val="Open Sans"/>
      <family val="2"/>
    </font>
    <font>
      <sz val="9"/>
      <color theme="1"/>
      <name val="Open Sans"/>
      <family val="2"/>
    </font>
    <font>
      <b/>
      <sz val="9"/>
      <color theme="1"/>
      <name val="Open Sans"/>
      <family val="2"/>
    </font>
    <font>
      <b/>
      <sz val="20"/>
      <color theme="1"/>
      <name val="Open Sans"/>
      <family val="2"/>
    </font>
    <font>
      <i/>
      <sz val="20"/>
      <color theme="1"/>
      <name val="Open Sans"/>
      <family val="2"/>
    </font>
    <font>
      <b/>
      <sz val="10"/>
      <color theme="1"/>
      <name val="Open Sans"/>
      <family val="2"/>
    </font>
    <font>
      <b/>
      <sz val="11"/>
      <color theme="0"/>
      <name val="Open Sans"/>
      <family val="2"/>
    </font>
    <font>
      <b/>
      <sz val="11"/>
      <name val="Open Sans"/>
      <family val="2"/>
    </font>
    <font>
      <b/>
      <sz val="10"/>
      <name val="Open Sans"/>
      <family val="2"/>
    </font>
    <font>
      <sz val="10"/>
      <name val="Open Sans"/>
      <family val="2"/>
    </font>
    <font>
      <b/>
      <sz val="10"/>
      <color theme="0"/>
      <name val="Open Sans"/>
      <family val="2"/>
    </font>
    <font>
      <i/>
      <sz val="10"/>
      <name val="Open Sans"/>
      <family val="2"/>
    </font>
    <font>
      <sz val="9"/>
      <name val="Open Sans"/>
      <family val="2"/>
    </font>
    <font>
      <sz val="10"/>
      <name val="Arial"/>
      <family val="2"/>
    </font>
    <font>
      <sz val="12"/>
      <name val="Helv"/>
    </font>
    <font>
      <sz val="10"/>
      <color theme="1"/>
      <name val="Open Sans"/>
      <family val="2"/>
    </font>
    <font>
      <b/>
      <sz val="9"/>
      <name val="Open Sans"/>
      <family val="2"/>
    </font>
    <font>
      <sz val="8"/>
      <color theme="1"/>
      <name val="Open Sans"/>
      <family val="2"/>
    </font>
    <font>
      <b/>
      <sz val="11"/>
      <color theme="1"/>
      <name val="Open Sans"/>
      <family val="2"/>
    </font>
    <font>
      <b/>
      <sz val="20"/>
      <name val="Open Sans"/>
      <family val="2"/>
    </font>
    <font>
      <sz val="11"/>
      <name val="Open Sans"/>
      <family val="2"/>
    </font>
    <font>
      <sz val="20"/>
      <name val="Open Sans"/>
      <family val="2"/>
    </font>
    <font>
      <sz val="20"/>
      <color theme="1"/>
      <name val="Open Sans"/>
      <family val="2"/>
    </font>
    <font>
      <b/>
      <sz val="8"/>
      <name val="Open Sans"/>
      <family val="2"/>
    </font>
    <font>
      <sz val="8"/>
      <name val="Open Sans"/>
      <family val="2"/>
    </font>
  </fonts>
  <fills count="13">
    <fill>
      <patternFill patternType="none"/>
    </fill>
    <fill>
      <patternFill patternType="gray125"/>
    </fill>
    <fill>
      <patternFill patternType="solid">
        <fgColor rgb="FF145DA0"/>
        <bgColor indexed="64"/>
      </patternFill>
    </fill>
    <fill>
      <patternFill patternType="solid">
        <fgColor rgb="FFD89C60"/>
        <bgColor indexed="64"/>
      </patternFill>
    </fill>
    <fill>
      <patternFill patternType="solid">
        <fgColor rgb="FFD8D4D7"/>
        <bgColor indexed="64"/>
      </patternFill>
    </fill>
    <fill>
      <patternFill patternType="solid">
        <fgColor rgb="FF9CC9F2"/>
        <bgColor indexed="64"/>
      </patternFill>
    </fill>
    <fill>
      <patternFill patternType="solid">
        <fgColor rgb="FF86B345"/>
        <bgColor indexed="64"/>
      </patternFill>
    </fill>
    <fill>
      <patternFill patternType="solid">
        <fgColor rgb="FFEBE9EA"/>
        <bgColor indexed="64"/>
      </patternFill>
    </fill>
    <fill>
      <patternFill patternType="solid">
        <fgColor rgb="FFA3CDF3"/>
        <bgColor indexed="64"/>
      </patternFill>
    </fill>
    <fill>
      <patternFill patternType="solid">
        <fgColor rgb="FFC9DEAA"/>
        <bgColor indexed="64"/>
      </patternFill>
    </fill>
    <fill>
      <patternFill patternType="solid">
        <fgColor rgb="FF9E432F"/>
        <bgColor indexed="64"/>
      </patternFill>
    </fill>
    <fill>
      <patternFill patternType="solid">
        <fgColor rgb="FFF2DECA"/>
        <bgColor indexed="64"/>
      </patternFill>
    </fill>
    <fill>
      <patternFill patternType="solid">
        <fgColor rgb="FFEECCC4"/>
        <bgColor indexed="64"/>
      </patternFill>
    </fill>
  </fills>
  <borders count="59">
    <border>
      <left/>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E1E2E2"/>
      </left>
      <right/>
      <top/>
      <bottom/>
      <diagonal/>
    </border>
    <border>
      <left/>
      <right style="thin">
        <color rgb="FFE1E2E2"/>
      </right>
      <top/>
      <bottom/>
      <diagonal/>
    </border>
    <border>
      <left style="thin">
        <color indexed="64"/>
      </left>
      <right/>
      <top style="thin">
        <color rgb="FFE1E2E2"/>
      </top>
      <bottom style="thin">
        <color rgb="FFE1E2E2"/>
      </bottom>
      <diagonal/>
    </border>
    <border>
      <left/>
      <right style="thin">
        <color indexed="64"/>
      </right>
      <top style="thin">
        <color rgb="FFE1E2E2"/>
      </top>
      <bottom style="thin">
        <color rgb="FFE1E2E2"/>
      </bottom>
      <diagonal/>
    </border>
    <border>
      <left/>
      <right style="thin">
        <color rgb="FFE1E2E2"/>
      </right>
      <top style="thin">
        <color rgb="FFE1E2E2"/>
      </top>
      <bottom style="thin">
        <color rgb="FFE1E2E2"/>
      </bottom>
      <diagonal/>
    </border>
    <border>
      <left/>
      <right style="thin">
        <color rgb="FFE1E2E2"/>
      </right>
      <top/>
      <bottom style="thin">
        <color indexed="64"/>
      </bottom>
      <diagonal/>
    </border>
    <border>
      <left style="thin">
        <color indexed="64"/>
      </left>
      <right style="thin">
        <color indexed="64"/>
      </right>
      <top/>
      <bottom/>
      <diagonal/>
    </border>
    <border>
      <left style="thin">
        <color indexed="64"/>
      </left>
      <right/>
      <top style="thin">
        <color rgb="FFD8D4D7"/>
      </top>
      <bottom style="thin">
        <color rgb="FFD8D4D7"/>
      </bottom>
      <diagonal/>
    </border>
    <border>
      <left style="thin">
        <color indexed="64"/>
      </left>
      <right style="thin">
        <color rgb="FFD8D4D7"/>
      </right>
      <top style="thin">
        <color indexed="64"/>
      </top>
      <bottom style="thin">
        <color indexed="64"/>
      </bottom>
      <diagonal/>
    </border>
    <border>
      <left/>
      <right style="thin">
        <color rgb="FFD8D4D7"/>
      </right>
      <top style="thin">
        <color rgb="FFD8D4D7"/>
      </top>
      <bottom style="thin">
        <color rgb="FFD8D4D7"/>
      </bottom>
      <diagonal/>
    </border>
    <border>
      <left/>
      <right style="thin">
        <color rgb="FFD8D4D7"/>
      </right>
      <top style="thin">
        <color indexed="64"/>
      </top>
      <bottom style="thin">
        <color rgb="FFD8D4D7"/>
      </bottom>
      <diagonal/>
    </border>
    <border>
      <left/>
      <right style="thin">
        <color rgb="FFD8D4D7"/>
      </right>
      <top style="thin">
        <color rgb="FFD8D4D7"/>
      </top>
      <bottom style="thin">
        <color indexed="64"/>
      </bottom>
      <diagonal/>
    </border>
    <border>
      <left style="thin">
        <color rgb="FFD8D4D7"/>
      </left>
      <right style="thin">
        <color rgb="FFD8D4D7"/>
      </right>
      <top style="thin">
        <color indexed="64"/>
      </top>
      <bottom style="thin">
        <color indexed="64"/>
      </bottom>
      <diagonal/>
    </border>
    <border>
      <left style="thin">
        <color rgb="FFD8D4D7"/>
      </left>
      <right style="thin">
        <color rgb="FFD8D4D7"/>
      </right>
      <top style="thin">
        <color rgb="FFD8D4D7"/>
      </top>
      <bottom style="thin">
        <color rgb="FFD8D4D7"/>
      </bottom>
      <diagonal/>
    </border>
    <border>
      <left style="thin">
        <color rgb="FFD8D4D7"/>
      </left>
      <right style="thin">
        <color rgb="FFD8D4D7"/>
      </right>
      <top style="thin">
        <color rgb="FFD8D4D7"/>
      </top>
      <bottom style="thin">
        <color indexed="64"/>
      </bottom>
      <diagonal/>
    </border>
    <border>
      <left style="thin">
        <color indexed="64"/>
      </left>
      <right style="thin">
        <color rgb="FFD8D4D7"/>
      </right>
      <top style="thin">
        <color rgb="FFD8D4D7"/>
      </top>
      <bottom style="thin">
        <color rgb="FFD8D4D7"/>
      </bottom>
      <diagonal/>
    </border>
    <border>
      <left style="thin">
        <color rgb="FFD8D4D7"/>
      </left>
      <right style="thin">
        <color indexed="64"/>
      </right>
      <top style="thin">
        <color indexed="64"/>
      </top>
      <bottom style="thin">
        <color indexed="64"/>
      </bottom>
      <diagonal/>
    </border>
    <border>
      <left style="thin">
        <color indexed="64"/>
      </left>
      <right style="thin">
        <color rgb="FFD8D4D7"/>
      </right>
      <top style="thin">
        <color indexed="64"/>
      </top>
      <bottom style="thin">
        <color rgb="FFD8D4D7"/>
      </bottom>
      <diagonal/>
    </border>
    <border>
      <left style="thin">
        <color rgb="FFD8D4D7"/>
      </left>
      <right style="thin">
        <color rgb="FFD8D4D7"/>
      </right>
      <top style="thin">
        <color indexed="64"/>
      </top>
      <bottom style="thin">
        <color rgb="FFD8D4D7"/>
      </bottom>
      <diagonal/>
    </border>
    <border>
      <left style="thin">
        <color rgb="FFD8D4D7"/>
      </left>
      <right style="thin">
        <color indexed="64"/>
      </right>
      <top style="thin">
        <color indexed="64"/>
      </top>
      <bottom style="thin">
        <color rgb="FFD8D4D7"/>
      </bottom>
      <diagonal/>
    </border>
    <border>
      <left style="thin">
        <color rgb="FFD8D4D7"/>
      </left>
      <right style="thin">
        <color indexed="64"/>
      </right>
      <top style="thin">
        <color rgb="FFD8D4D7"/>
      </top>
      <bottom style="thin">
        <color rgb="FFD8D4D7"/>
      </bottom>
      <diagonal/>
    </border>
    <border>
      <left style="thin">
        <color indexed="64"/>
      </left>
      <right style="thin">
        <color rgb="FFD8D4D7"/>
      </right>
      <top style="thin">
        <color rgb="FFD8D4D7"/>
      </top>
      <bottom style="thin">
        <color indexed="64"/>
      </bottom>
      <diagonal/>
    </border>
    <border>
      <left style="thin">
        <color rgb="FFD8D4D7"/>
      </left>
      <right style="thin">
        <color indexed="64"/>
      </right>
      <top style="thin">
        <color rgb="FFD8D4D7"/>
      </top>
      <bottom style="thin">
        <color indexed="64"/>
      </bottom>
      <diagonal/>
    </border>
    <border>
      <left style="thin">
        <color rgb="FFD8D4D7"/>
      </left>
      <right style="thin">
        <color rgb="FFD8D4D7"/>
      </right>
      <top style="thin">
        <color rgb="FFD8D4D7"/>
      </top>
      <bottom/>
      <diagonal/>
    </border>
    <border>
      <left style="thin">
        <color rgb="FFD8D4D7"/>
      </left>
      <right style="thin">
        <color rgb="FFD8D4D7"/>
      </right>
      <top/>
      <bottom/>
      <diagonal/>
    </border>
    <border>
      <left/>
      <right style="thin">
        <color rgb="FFD8D4D7"/>
      </right>
      <top/>
      <bottom/>
      <diagonal/>
    </border>
    <border>
      <left style="thin">
        <color rgb="FFD8D4D7"/>
      </left>
      <right/>
      <top/>
      <bottom/>
      <diagonal/>
    </border>
    <border>
      <left style="thin">
        <color indexed="64"/>
      </left>
      <right style="thin">
        <color rgb="FFD8D4D7"/>
      </right>
      <top/>
      <bottom/>
      <diagonal/>
    </border>
    <border>
      <left style="thin">
        <color rgb="FFD8D4D7"/>
      </left>
      <right style="thin">
        <color indexed="64"/>
      </right>
      <top/>
      <bottom/>
      <diagonal/>
    </border>
    <border>
      <left style="thin">
        <color rgb="FFD8D4D7"/>
      </left>
      <right style="thin">
        <color rgb="FFD8D4D7"/>
      </right>
      <top/>
      <bottom style="thin">
        <color indexed="64"/>
      </bottom>
      <diagonal/>
    </border>
    <border>
      <left style="thin">
        <color rgb="FFD8D4D7"/>
      </left>
      <right/>
      <top style="thin">
        <color rgb="FFD8D4D7"/>
      </top>
      <bottom style="thin">
        <color rgb="FFD8D4D7"/>
      </bottom>
      <diagonal/>
    </border>
    <border>
      <left style="thin">
        <color rgb="FFD8D4D7"/>
      </left>
      <right style="thin">
        <color indexed="64"/>
      </right>
      <top/>
      <bottom style="thin">
        <color rgb="FFD8D4D7"/>
      </bottom>
      <diagonal/>
    </border>
    <border>
      <left style="thin">
        <color indexed="64"/>
      </left>
      <right style="thin">
        <color rgb="FFD8D4D7"/>
      </right>
      <top style="thin">
        <color indexed="64"/>
      </top>
      <bottom/>
      <diagonal/>
    </border>
    <border>
      <left style="thin">
        <color rgb="FFD8D4D7"/>
      </left>
      <right style="thin">
        <color rgb="FFD8D4D7"/>
      </right>
      <top style="thin">
        <color indexed="64"/>
      </top>
      <bottom/>
      <diagonal/>
    </border>
    <border>
      <left style="thin">
        <color indexed="64"/>
      </left>
      <right style="thin">
        <color rgb="FFD8D4D7"/>
      </right>
      <top style="thin">
        <color rgb="FFD8D4D7"/>
      </top>
      <bottom/>
      <diagonal/>
    </border>
    <border>
      <left style="thin">
        <color indexed="64"/>
      </left>
      <right style="thin">
        <color indexed="64"/>
      </right>
      <top style="thin">
        <color indexed="64"/>
      </top>
      <bottom style="medium">
        <color indexed="64"/>
      </bottom>
      <diagonal/>
    </border>
    <border>
      <left style="thin">
        <color rgb="FFE1E2E2"/>
      </left>
      <right style="thin">
        <color indexed="64"/>
      </right>
      <top/>
      <bottom/>
      <diagonal/>
    </border>
    <border>
      <left style="thin">
        <color theme="2"/>
      </left>
      <right style="thin">
        <color theme="2"/>
      </right>
      <top style="thin">
        <color indexed="64"/>
      </top>
      <bottom style="thin">
        <color indexed="64"/>
      </bottom>
      <diagonal/>
    </border>
    <border>
      <left/>
      <right style="thin">
        <color theme="2"/>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18">
    <xf numFmtId="0" fontId="0" fillId="0" borderId="0"/>
    <xf numFmtId="44" fontId="1" fillId="0" borderId="0" applyFont="0" applyFill="0" applyBorder="0" applyAlignment="0" applyProtection="0"/>
    <xf numFmtId="9" fontId="1" fillId="0" borderId="0" applyFont="0" applyFill="0" applyBorder="0" applyAlignment="0" applyProtection="0"/>
    <xf numFmtId="43" fontId="15"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15" fillId="0" borderId="0"/>
    <xf numFmtId="0" fontId="15" fillId="0" borderId="0"/>
    <xf numFmtId="0" fontId="15" fillId="0" borderId="0"/>
    <xf numFmtId="0" fontId="16" fillId="0" borderId="0"/>
    <xf numFmtId="0" fontId="15" fillId="0" borderId="0"/>
    <xf numFmtId="0" fontId="15" fillId="0" borderId="0" applyAlignment="0"/>
    <xf numFmtId="0" fontId="15" fillId="0" borderId="0"/>
    <xf numFmtId="9" fontId="15" fillId="0" borderId="0" applyFont="0" applyFill="0" applyBorder="0" applyAlignment="0" applyProtection="0"/>
    <xf numFmtId="9" fontId="15" fillId="0" borderId="0" applyFont="0" applyFill="0" applyBorder="0" applyAlignment="0" applyProtection="0"/>
  </cellStyleXfs>
  <cellXfs count="350">
    <xf numFmtId="0" fontId="0" fillId="0" borderId="0" xfId="0"/>
    <xf numFmtId="0" fontId="2" fillId="0" borderId="0" xfId="0" applyFont="1"/>
    <xf numFmtId="0" fontId="3" fillId="0" borderId="0" xfId="0" applyFont="1" applyAlignment="1">
      <alignment horizontal="left" vertical="center" wrapText="1"/>
    </xf>
    <xf numFmtId="0" fontId="3" fillId="0" borderId="0" xfId="0" applyFont="1" applyAlignment="1">
      <alignment horizontal="center" vertical="center"/>
    </xf>
    <xf numFmtId="0" fontId="5" fillId="0" borderId="0" xfId="0" applyFont="1" applyAlignment="1">
      <alignment horizontal="right" vertical="center"/>
    </xf>
    <xf numFmtId="164" fontId="11" fillId="4" borderId="3" xfId="1" applyNumberFormat="1" applyFont="1" applyFill="1" applyBorder="1" applyAlignment="1">
      <alignment horizontal="center" vertical="center" wrapText="1"/>
    </xf>
    <xf numFmtId="164" fontId="11" fillId="4" borderId="3" xfId="1" applyNumberFormat="1" applyFont="1" applyFill="1" applyBorder="1" applyAlignment="1">
      <alignment horizontal="center" vertical="center"/>
    </xf>
    <xf numFmtId="0" fontId="3" fillId="0" borderId="8" xfId="0" applyFont="1" applyBorder="1" applyAlignment="1">
      <alignment horizontal="right" vertical="center"/>
    </xf>
    <xf numFmtId="0" fontId="3" fillId="0" borderId="9" xfId="0" applyFont="1" applyBorder="1" applyAlignment="1">
      <alignment horizontal="left" vertical="center" wrapText="1"/>
    </xf>
    <xf numFmtId="0" fontId="3" fillId="0" borderId="9" xfId="0" applyFont="1" applyBorder="1" applyAlignment="1">
      <alignment horizontal="center" vertical="center"/>
    </xf>
    <xf numFmtId="0" fontId="3" fillId="0" borderId="6" xfId="0" applyFont="1" applyBorder="1" applyAlignment="1">
      <alignment horizontal="right" vertical="center"/>
    </xf>
    <xf numFmtId="164" fontId="3" fillId="0" borderId="0" xfId="1" applyNumberFormat="1" applyFont="1" applyBorder="1" applyAlignment="1">
      <alignment horizontal="left" vertical="center"/>
    </xf>
    <xf numFmtId="164" fontId="3" fillId="0" borderId="2" xfId="1" applyNumberFormat="1" applyFont="1" applyBorder="1" applyAlignment="1">
      <alignment horizontal="left" vertical="center"/>
    </xf>
    <xf numFmtId="0" fontId="3" fillId="0" borderId="11" xfId="0" applyFont="1" applyBorder="1" applyAlignment="1">
      <alignment horizontal="right" vertical="center"/>
    </xf>
    <xf numFmtId="0" fontId="3" fillId="0" borderId="7" xfId="0" applyFont="1" applyBorder="1" applyAlignment="1">
      <alignment horizontal="left" vertical="center" wrapText="1"/>
    </xf>
    <xf numFmtId="0" fontId="3" fillId="0" borderId="7" xfId="0" applyFont="1" applyBorder="1" applyAlignment="1">
      <alignment horizontal="center" vertical="center"/>
    </xf>
    <xf numFmtId="164" fontId="3" fillId="0" borderId="7" xfId="1" applyNumberFormat="1" applyFont="1" applyBorder="1" applyAlignment="1">
      <alignment horizontal="left" vertical="center"/>
    </xf>
    <xf numFmtId="164" fontId="3" fillId="0" borderId="12" xfId="1" applyNumberFormat="1" applyFont="1" applyBorder="1" applyAlignment="1">
      <alignment horizontal="left" vertical="center"/>
    </xf>
    <xf numFmtId="164" fontId="3" fillId="0" borderId="16" xfId="1" applyNumberFormat="1" applyFont="1" applyBorder="1" applyAlignment="1">
      <alignment horizontal="left" vertical="center"/>
    </xf>
    <xf numFmtId="0" fontId="3" fillId="0" borderId="17" xfId="0" applyFont="1" applyBorder="1" applyAlignment="1">
      <alignment horizontal="right" vertical="center"/>
    </xf>
    <xf numFmtId="164" fontId="3" fillId="0" borderId="18" xfId="1" applyNumberFormat="1" applyFont="1" applyBorder="1" applyAlignment="1">
      <alignment horizontal="left" vertical="center"/>
    </xf>
    <xf numFmtId="164" fontId="3" fillId="0" borderId="19" xfId="1" applyNumberFormat="1" applyFont="1" applyBorder="1" applyAlignment="1">
      <alignment horizontal="left" vertical="center"/>
    </xf>
    <xf numFmtId="164" fontId="3" fillId="0" borderId="20" xfId="1" applyNumberFormat="1" applyFont="1" applyBorder="1" applyAlignment="1">
      <alignment horizontal="left" vertical="center"/>
    </xf>
    <xf numFmtId="0" fontId="3" fillId="0" borderId="15" xfId="0" applyFont="1" applyBorder="1" applyAlignment="1">
      <alignment horizontal="left" vertical="center" wrapText="1"/>
    </xf>
    <xf numFmtId="164" fontId="3" fillId="0" borderId="9" xfId="1" applyNumberFormat="1" applyFont="1" applyBorder="1" applyAlignment="1">
      <alignment horizontal="right" vertical="center"/>
    </xf>
    <xf numFmtId="164" fontId="3" fillId="0" borderId="7" xfId="1" applyNumberFormat="1" applyFont="1" applyBorder="1" applyAlignment="1">
      <alignment horizontal="right" vertical="center"/>
    </xf>
    <xf numFmtId="6" fontId="11" fillId="0" borderId="3" xfId="0" applyNumberFormat="1" applyFont="1" applyBorder="1" applyAlignment="1">
      <alignment horizontal="center" vertical="center" wrapText="1"/>
    </xf>
    <xf numFmtId="6" fontId="13" fillId="0" borderId="3" xfId="0" applyNumberFormat="1" applyFont="1" applyBorder="1" applyAlignment="1">
      <alignment horizontal="right" vertical="center" wrapText="1"/>
    </xf>
    <xf numFmtId="49" fontId="7" fillId="4" borderId="3" xfId="0" applyNumberFormat="1" applyFont="1" applyFill="1" applyBorder="1" applyAlignment="1">
      <alignment horizontal="center" vertical="center"/>
    </xf>
    <xf numFmtId="164" fontId="4" fillId="7" borderId="4" xfId="1" applyNumberFormat="1" applyFont="1" applyFill="1" applyBorder="1" applyAlignment="1">
      <alignment horizontal="right" vertical="center"/>
    </xf>
    <xf numFmtId="164" fontId="4" fillId="7" borderId="3" xfId="1" applyNumberFormat="1" applyFont="1" applyFill="1" applyBorder="1" applyAlignment="1">
      <alignment horizontal="left" vertical="center"/>
    </xf>
    <xf numFmtId="164" fontId="10" fillId="7" borderId="3" xfId="1" applyNumberFormat="1" applyFont="1" applyFill="1" applyBorder="1" applyAlignment="1">
      <alignment horizontal="right" vertical="center"/>
    </xf>
    <xf numFmtId="164" fontId="10" fillId="7" borderId="3" xfId="1" applyNumberFormat="1" applyFont="1" applyFill="1" applyBorder="1" applyAlignment="1">
      <alignment horizontal="left" vertical="center"/>
    </xf>
    <xf numFmtId="0" fontId="10" fillId="4" borderId="1" xfId="0" applyFont="1" applyFill="1" applyBorder="1" applyAlignment="1">
      <alignment horizontal="center" vertical="center" wrapText="1"/>
    </xf>
    <xf numFmtId="6" fontId="10" fillId="8" borderId="3" xfId="0" applyNumberFormat="1" applyFont="1" applyFill="1" applyBorder="1" applyAlignment="1">
      <alignment horizontal="center" vertical="center" wrapText="1"/>
    </xf>
    <xf numFmtId="0" fontId="2" fillId="0" borderId="0" xfId="0" applyFont="1" applyAlignment="1">
      <alignment vertical="center"/>
    </xf>
    <xf numFmtId="0" fontId="10" fillId="4" borderId="1" xfId="0" applyFont="1" applyFill="1" applyBorder="1" applyAlignment="1">
      <alignment horizontal="center" vertical="center"/>
    </xf>
    <xf numFmtId="0" fontId="3" fillId="0" borderId="23" xfId="0" applyFont="1" applyBorder="1" applyAlignment="1">
      <alignment horizontal="right" vertical="center"/>
    </xf>
    <xf numFmtId="0" fontId="3" fillId="0" borderId="27" xfId="0" applyFont="1" applyBorder="1" applyAlignment="1">
      <alignment horizontal="left" vertical="center" wrapText="1"/>
    </xf>
    <xf numFmtId="0" fontId="3" fillId="0" borderId="29" xfId="0" applyFont="1" applyBorder="1" applyAlignment="1">
      <alignment horizontal="left" vertical="center" wrapText="1"/>
    </xf>
    <xf numFmtId="0" fontId="3" fillId="0" borderId="27" xfId="0" applyFont="1" applyBorder="1" applyAlignment="1">
      <alignment horizontal="center" vertical="center"/>
    </xf>
    <xf numFmtId="164" fontId="3" fillId="0" borderId="27" xfId="1" applyNumberFormat="1" applyFont="1" applyBorder="1" applyAlignment="1">
      <alignment horizontal="right" vertical="center"/>
    </xf>
    <xf numFmtId="164" fontId="3" fillId="0" borderId="31" xfId="1" applyNumberFormat="1" applyFont="1" applyBorder="1" applyAlignment="1">
      <alignment horizontal="right" vertical="center"/>
    </xf>
    <xf numFmtId="0" fontId="3" fillId="0" borderId="32" xfId="0" applyFont="1" applyBorder="1" applyAlignment="1">
      <alignment horizontal="right" vertical="center"/>
    </xf>
    <xf numFmtId="0" fontId="3" fillId="0" borderId="33" xfId="0" applyFont="1" applyBorder="1" applyAlignment="1">
      <alignment horizontal="left" vertical="center" wrapText="1"/>
    </xf>
    <xf numFmtId="0" fontId="3" fillId="0" borderId="33" xfId="0" applyFont="1" applyBorder="1" applyAlignment="1">
      <alignment horizontal="center" vertical="center"/>
    </xf>
    <xf numFmtId="164" fontId="3" fillId="0" borderId="33" xfId="1" applyNumberFormat="1" applyFont="1" applyBorder="1" applyAlignment="1">
      <alignment horizontal="right" vertical="center"/>
    </xf>
    <xf numFmtId="0" fontId="3" fillId="0" borderId="36" xfId="0" applyFont="1" applyBorder="1" applyAlignment="1">
      <alignment horizontal="right" vertical="center"/>
    </xf>
    <xf numFmtId="0" fontId="3" fillId="0" borderId="29" xfId="0" applyFont="1" applyBorder="1" applyAlignment="1">
      <alignment horizontal="center" vertical="center"/>
    </xf>
    <xf numFmtId="164" fontId="3" fillId="0" borderId="29" xfId="1" applyNumberFormat="1" applyFont="1" applyBorder="1" applyAlignment="1">
      <alignment horizontal="right" vertical="center"/>
    </xf>
    <xf numFmtId="9" fontId="3" fillId="0" borderId="28" xfId="2" applyFont="1" applyBorder="1" applyAlignment="1">
      <alignment horizontal="center" vertical="center"/>
    </xf>
    <xf numFmtId="9" fontId="3" fillId="0" borderId="33" xfId="2" applyFont="1" applyBorder="1" applyAlignment="1">
      <alignment horizontal="center" vertical="center"/>
    </xf>
    <xf numFmtId="9" fontId="3" fillId="0" borderId="29" xfId="2" applyFont="1" applyBorder="1" applyAlignment="1">
      <alignment horizontal="center" vertical="center"/>
    </xf>
    <xf numFmtId="164" fontId="4" fillId="7" borderId="4" xfId="1" applyNumberFormat="1" applyFont="1" applyFill="1" applyBorder="1" applyAlignment="1">
      <alignment horizontal="left" vertical="center"/>
    </xf>
    <xf numFmtId="164" fontId="3" fillId="0" borderId="33" xfId="1" applyNumberFormat="1" applyFont="1" applyBorder="1" applyAlignment="1">
      <alignment horizontal="left" vertical="center"/>
    </xf>
    <xf numFmtId="164" fontId="3" fillId="0" borderId="34" xfId="1" applyNumberFormat="1" applyFont="1" applyBorder="1" applyAlignment="1">
      <alignment horizontal="left" vertical="center"/>
    </xf>
    <xf numFmtId="164" fontId="3" fillId="0" borderId="29" xfId="1" applyNumberFormat="1" applyFont="1" applyBorder="1" applyAlignment="1">
      <alignment horizontal="left" vertical="center"/>
    </xf>
    <xf numFmtId="164" fontId="3" fillId="0" borderId="37" xfId="1" applyNumberFormat="1" applyFont="1" applyBorder="1" applyAlignment="1">
      <alignment horizontal="left" vertical="center"/>
    </xf>
    <xf numFmtId="0" fontId="17" fillId="7" borderId="4" xfId="0" applyFont="1" applyFill="1" applyBorder="1" applyAlignment="1">
      <alignment horizontal="center" vertical="center"/>
    </xf>
    <xf numFmtId="0" fontId="3" fillId="0" borderId="34" xfId="1" applyNumberFormat="1" applyFont="1" applyBorder="1" applyAlignment="1">
      <alignment horizontal="center" vertical="center"/>
    </xf>
    <xf numFmtId="0" fontId="3" fillId="0" borderId="35" xfId="1" applyNumberFormat="1" applyFont="1" applyBorder="1" applyAlignment="1">
      <alignment horizontal="center" vertical="center"/>
    </xf>
    <xf numFmtId="0" fontId="3" fillId="0" borderId="37" xfId="1" applyNumberFormat="1" applyFont="1" applyBorder="1" applyAlignment="1">
      <alignment horizontal="center" vertical="center"/>
    </xf>
    <xf numFmtId="164" fontId="3" fillId="0" borderId="27" xfId="1" applyNumberFormat="1" applyFont="1" applyBorder="1" applyAlignment="1">
      <alignment vertical="center"/>
    </xf>
    <xf numFmtId="164" fontId="3" fillId="0" borderId="31" xfId="1" applyNumberFormat="1" applyFont="1" applyBorder="1" applyAlignment="1">
      <alignment vertical="center"/>
    </xf>
    <xf numFmtId="0" fontId="4" fillId="7" borderId="4" xfId="0" applyFont="1" applyFill="1" applyBorder="1" applyAlignment="1">
      <alignment horizontal="center" vertical="center"/>
    </xf>
    <xf numFmtId="49" fontId="3" fillId="0" borderId="30" xfId="0" applyNumberFormat="1" applyFont="1" applyBorder="1" applyAlignment="1">
      <alignment horizontal="left" vertical="center"/>
    </xf>
    <xf numFmtId="49" fontId="3" fillId="0" borderId="36" xfId="0" applyNumberFormat="1" applyFont="1" applyBorder="1" applyAlignment="1">
      <alignment horizontal="left" vertical="center"/>
    </xf>
    <xf numFmtId="49" fontId="3" fillId="0" borderId="32" xfId="0" applyNumberFormat="1" applyFont="1" applyBorder="1" applyAlignment="1">
      <alignment horizontal="left" vertical="center"/>
    </xf>
    <xf numFmtId="0" fontId="17" fillId="0" borderId="32" xfId="0" applyFont="1" applyBorder="1" applyAlignment="1">
      <alignment horizontal="left" vertical="center"/>
    </xf>
    <xf numFmtId="0" fontId="17" fillId="0" borderId="30" xfId="0" applyFont="1" applyBorder="1" applyAlignment="1">
      <alignment horizontal="left" vertical="center"/>
    </xf>
    <xf numFmtId="0" fontId="17" fillId="0" borderId="36" xfId="11" applyFont="1" applyBorder="1" applyAlignment="1">
      <alignment horizontal="left" vertical="center"/>
    </xf>
    <xf numFmtId="165" fontId="3" fillId="0" borderId="25" xfId="0" applyNumberFormat="1" applyFont="1" applyBorder="1" applyAlignment="1">
      <alignment horizontal="center" vertical="center" wrapText="1"/>
    </xf>
    <xf numFmtId="165" fontId="3" fillId="0" borderId="24" xfId="0" applyNumberFormat="1" applyFont="1" applyBorder="1" applyAlignment="1">
      <alignment horizontal="center" vertical="center" wrapText="1"/>
    </xf>
    <xf numFmtId="165" fontId="3" fillId="0" borderId="33" xfId="1" applyNumberFormat="1" applyFont="1" applyFill="1" applyBorder="1" applyAlignment="1">
      <alignment horizontal="center" vertical="center" wrapText="1"/>
    </xf>
    <xf numFmtId="0" fontId="3" fillId="0" borderId="39" xfId="0" applyFont="1" applyBorder="1" applyAlignment="1">
      <alignment horizontal="left" vertical="center" wrapText="1"/>
    </xf>
    <xf numFmtId="0" fontId="3" fillId="0" borderId="39" xfId="0" applyFont="1" applyBorder="1" applyAlignment="1">
      <alignment horizontal="center" vertical="center"/>
    </xf>
    <xf numFmtId="164" fontId="3" fillId="0" borderId="39" xfId="1" applyNumberFormat="1" applyFont="1" applyBorder="1" applyAlignment="1">
      <alignment horizontal="right" vertical="center"/>
    </xf>
    <xf numFmtId="164" fontId="3" fillId="0" borderId="41" xfId="1" applyNumberFormat="1" applyFont="1" applyBorder="1" applyAlignment="1">
      <alignment horizontal="right" vertical="center"/>
    </xf>
    <xf numFmtId="6" fontId="10" fillId="11" borderId="3" xfId="0" applyNumberFormat="1" applyFont="1" applyFill="1" applyBorder="1" applyAlignment="1">
      <alignment horizontal="center" vertical="center" wrapText="1"/>
    </xf>
    <xf numFmtId="6" fontId="10" fillId="9" borderId="3" xfId="0" applyNumberFormat="1" applyFont="1" applyFill="1" applyBorder="1" applyAlignment="1">
      <alignment horizontal="center" vertical="center" wrapText="1"/>
    </xf>
    <xf numFmtId="6" fontId="10" fillId="12" borderId="3" xfId="0" applyNumberFormat="1" applyFont="1" applyFill="1" applyBorder="1" applyAlignment="1">
      <alignment horizontal="center" vertical="center" wrapText="1"/>
    </xf>
    <xf numFmtId="166" fontId="3" fillId="0" borderId="24" xfId="0" applyNumberFormat="1" applyFont="1" applyBorder="1" applyAlignment="1">
      <alignment horizontal="center" vertical="center" wrapText="1"/>
    </xf>
    <xf numFmtId="166" fontId="3" fillId="0" borderId="26" xfId="0" applyNumberFormat="1" applyFont="1" applyBorder="1" applyAlignment="1">
      <alignment horizontal="center" vertical="center" wrapText="1"/>
    </xf>
    <xf numFmtId="44" fontId="4" fillId="7" borderId="4" xfId="1" applyFont="1" applyFill="1" applyBorder="1" applyAlignment="1">
      <alignment horizontal="right" vertical="center"/>
    </xf>
    <xf numFmtId="0" fontId="3" fillId="0" borderId="42" xfId="0" applyFont="1" applyBorder="1" applyAlignment="1">
      <alignment horizontal="right" vertical="center"/>
    </xf>
    <xf numFmtId="164" fontId="3" fillId="0" borderId="44" xfId="1" applyNumberFormat="1" applyFont="1" applyBorder="1" applyAlignment="1">
      <alignment horizontal="right" vertical="center"/>
    </xf>
    <xf numFmtId="9" fontId="3" fillId="0" borderId="39" xfId="2" applyFont="1" applyBorder="1" applyAlignment="1">
      <alignment horizontal="center" vertical="center"/>
    </xf>
    <xf numFmtId="164" fontId="3" fillId="0" borderId="0" xfId="1" applyNumberFormat="1" applyFont="1" applyBorder="1" applyAlignment="1">
      <alignment horizontal="right" vertical="center"/>
    </xf>
    <xf numFmtId="164" fontId="4" fillId="7" borderId="3" xfId="1" applyNumberFormat="1" applyFont="1" applyFill="1" applyBorder="1" applyAlignment="1">
      <alignment horizontal="right" vertical="center"/>
    </xf>
    <xf numFmtId="164" fontId="3" fillId="0" borderId="2" xfId="1" applyNumberFormat="1" applyFont="1" applyBorder="1" applyAlignment="1">
      <alignment horizontal="right" vertical="center"/>
    </xf>
    <xf numFmtId="164" fontId="3" fillId="0" borderId="10" xfId="1" applyNumberFormat="1" applyFont="1" applyBorder="1" applyAlignment="1">
      <alignment horizontal="right" vertical="center"/>
    </xf>
    <xf numFmtId="167" fontId="3" fillId="0" borderId="29" xfId="2" applyNumberFormat="1" applyFont="1" applyBorder="1" applyAlignment="1">
      <alignment horizontal="center" vertical="center"/>
    </xf>
    <xf numFmtId="0" fontId="3" fillId="0" borderId="47" xfId="0" applyFont="1" applyBorder="1" applyAlignment="1">
      <alignment horizontal="right" vertical="center"/>
    </xf>
    <xf numFmtId="44" fontId="3" fillId="0" borderId="48" xfId="1" applyFont="1" applyBorder="1" applyAlignment="1">
      <alignment horizontal="right" vertical="center"/>
    </xf>
    <xf numFmtId="44" fontId="4" fillId="7" borderId="3" xfId="1" applyFont="1" applyFill="1" applyBorder="1" applyAlignment="1">
      <alignment horizontal="right" vertical="center"/>
    </xf>
    <xf numFmtId="164" fontId="3" fillId="0" borderId="48" xfId="1" applyNumberFormat="1" applyFont="1" applyBorder="1" applyAlignment="1">
      <alignment horizontal="right" vertical="center"/>
    </xf>
    <xf numFmtId="164" fontId="3" fillId="0" borderId="46" xfId="1" applyNumberFormat="1" applyFont="1" applyBorder="1" applyAlignment="1">
      <alignment horizontal="left" vertical="center"/>
    </xf>
    <xf numFmtId="44" fontId="3" fillId="0" borderId="27" xfId="1" applyFont="1" applyBorder="1" applyAlignment="1">
      <alignment vertical="center"/>
    </xf>
    <xf numFmtId="164" fontId="3" fillId="0" borderId="9" xfId="1" applyNumberFormat="1" applyFont="1" applyBorder="1" applyAlignment="1">
      <alignment horizontal="left" vertical="center"/>
    </xf>
    <xf numFmtId="164" fontId="3" fillId="0" borderId="10" xfId="1" applyNumberFormat="1" applyFont="1" applyBorder="1" applyAlignment="1">
      <alignment horizontal="left" vertical="center"/>
    </xf>
    <xf numFmtId="164" fontId="3" fillId="0" borderId="40" xfId="1" applyNumberFormat="1" applyFont="1" applyBorder="1" applyAlignment="1">
      <alignment horizontal="left" vertical="center"/>
    </xf>
    <xf numFmtId="165" fontId="3" fillId="0" borderId="39" xfId="1" applyNumberFormat="1" applyFont="1" applyFill="1" applyBorder="1" applyAlignment="1">
      <alignment horizontal="center" vertical="center" wrapText="1"/>
    </xf>
    <xf numFmtId="0" fontId="3" fillId="0" borderId="43" xfId="1" applyNumberFormat="1" applyFont="1" applyBorder="1" applyAlignment="1">
      <alignment horizontal="center" vertical="center"/>
    </xf>
    <xf numFmtId="166" fontId="3" fillId="0" borderId="33" xfId="1" applyNumberFormat="1" applyFont="1" applyFill="1" applyBorder="1" applyAlignment="1">
      <alignment horizontal="center" vertical="center" wrapText="1"/>
    </xf>
    <xf numFmtId="166" fontId="3" fillId="0" borderId="29" xfId="1" applyNumberFormat="1" applyFont="1" applyFill="1" applyBorder="1" applyAlignment="1">
      <alignment horizontal="center" vertical="center" wrapText="1"/>
    </xf>
    <xf numFmtId="166" fontId="3" fillId="0" borderId="39" xfId="1" applyNumberFormat="1" applyFont="1" applyFill="1" applyBorder="1" applyAlignment="1">
      <alignment horizontal="center" vertical="center" wrapText="1"/>
    </xf>
    <xf numFmtId="9" fontId="3" fillId="0" borderId="38" xfId="2" applyFont="1" applyBorder="1" applyAlignment="1">
      <alignment horizontal="center" vertical="center"/>
    </xf>
    <xf numFmtId="0" fontId="2" fillId="0" borderId="7" xfId="0" applyFont="1" applyBorder="1"/>
    <xf numFmtId="0" fontId="4" fillId="4" borderId="4" xfId="0" applyFont="1" applyFill="1" applyBorder="1" applyAlignment="1">
      <alignment horizontal="right" vertical="center"/>
    </xf>
    <xf numFmtId="0" fontId="4" fillId="4" borderId="11" xfId="0" applyFont="1" applyFill="1" applyBorder="1" applyAlignment="1">
      <alignment vertical="center"/>
    </xf>
    <xf numFmtId="0" fontId="4" fillId="4" borderId="7" xfId="0" applyFont="1" applyFill="1" applyBorder="1" applyAlignment="1">
      <alignment vertical="center"/>
    </xf>
    <xf numFmtId="0" fontId="4" fillId="4" borderId="12" xfId="0" applyFont="1" applyFill="1" applyBorder="1" applyAlignment="1">
      <alignment vertical="center"/>
    </xf>
    <xf numFmtId="164" fontId="4" fillId="7" borderId="50" xfId="1" applyNumberFormat="1" applyFont="1" applyFill="1" applyBorder="1" applyAlignment="1">
      <alignment horizontal="right" vertical="center"/>
    </xf>
    <xf numFmtId="0" fontId="19" fillId="0" borderId="0" xfId="0" applyFont="1" applyAlignment="1">
      <alignment horizontal="left" vertical="center" wrapText="1"/>
    </xf>
    <xf numFmtId="44" fontId="3" fillId="0" borderId="0" xfId="1" applyFont="1" applyBorder="1" applyAlignment="1">
      <alignment horizontal="right" vertical="center"/>
    </xf>
    <xf numFmtId="44" fontId="3" fillId="0" borderId="0" xfId="1" applyFont="1" applyBorder="1" applyAlignment="1">
      <alignment horizontal="left" vertical="center"/>
    </xf>
    <xf numFmtId="44" fontId="3" fillId="0" borderId="16" xfId="1" applyFont="1" applyBorder="1" applyAlignment="1">
      <alignment horizontal="left" vertical="center"/>
    </xf>
    <xf numFmtId="164" fontId="3" fillId="0" borderId="51" xfId="1" applyNumberFormat="1" applyFont="1" applyBorder="1" applyAlignment="1">
      <alignment horizontal="left" vertical="center"/>
    </xf>
    <xf numFmtId="0" fontId="2" fillId="0" borderId="0" xfId="0" applyFont="1" applyAlignment="1">
      <alignment horizontal="center"/>
    </xf>
    <xf numFmtId="0" fontId="5" fillId="0" borderId="0" xfId="0" applyFont="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164" fontId="3" fillId="0" borderId="52" xfId="1" applyNumberFormat="1" applyFont="1" applyBorder="1" applyAlignment="1">
      <alignment horizontal="center" vertical="center"/>
    </xf>
    <xf numFmtId="0" fontId="20" fillId="0" borderId="0" xfId="0" applyFont="1"/>
    <xf numFmtId="0" fontId="5" fillId="0" borderId="0" xfId="0" applyFont="1" applyAlignment="1">
      <alignment vertical="center" wrapText="1"/>
    </xf>
    <xf numFmtId="0" fontId="22" fillId="0" borderId="0" xfId="0" applyFont="1"/>
    <xf numFmtId="0" fontId="22" fillId="0" borderId="0" xfId="0" applyFont="1" applyAlignment="1">
      <alignment horizontal="center"/>
    </xf>
    <xf numFmtId="0" fontId="9" fillId="0" borderId="0" xfId="0" applyFont="1"/>
    <xf numFmtId="44" fontId="14" fillId="0" borderId="0" xfId="1" applyFont="1" applyAlignment="1">
      <alignment horizontal="left" vertical="center"/>
    </xf>
    <xf numFmtId="164" fontId="14" fillId="0" borderId="0" xfId="1" applyNumberFormat="1" applyFont="1" applyAlignment="1">
      <alignment horizontal="left" vertical="center"/>
    </xf>
    <xf numFmtId="0" fontId="14" fillId="0" borderId="0" xfId="0" applyFont="1"/>
    <xf numFmtId="0" fontId="14" fillId="0" borderId="0" xfId="0" applyFont="1" applyAlignment="1">
      <alignment vertical="center"/>
    </xf>
    <xf numFmtId="0" fontId="18" fillId="0" borderId="0" xfId="0" applyFont="1" applyAlignment="1">
      <alignment vertical="center" wrapText="1"/>
    </xf>
    <xf numFmtId="0" fontId="14" fillId="0" borderId="0" xfId="0" applyFont="1" applyAlignment="1">
      <alignment vertical="center" wrapText="1"/>
    </xf>
    <xf numFmtId="44" fontId="14" fillId="0" borderId="0" xfId="0" applyNumberFormat="1" applyFont="1"/>
    <xf numFmtId="0" fontId="14" fillId="0" borderId="0" xfId="0" applyFont="1" applyAlignment="1">
      <alignment horizontal="center"/>
    </xf>
    <xf numFmtId="0" fontId="23" fillId="0" borderId="0" xfId="0" applyFont="1" applyAlignment="1">
      <alignment horizontal="left" vertical="center" wrapText="1"/>
    </xf>
    <xf numFmtId="0" fontId="10" fillId="4" borderId="3" xfId="0" applyFont="1" applyFill="1" applyBorder="1" applyAlignment="1">
      <alignment horizontal="center" vertical="center" wrapText="1"/>
    </xf>
    <xf numFmtId="0" fontId="10" fillId="4" borderId="3" xfId="0" applyFont="1" applyFill="1" applyBorder="1" applyAlignment="1">
      <alignment horizontal="center" vertical="center"/>
    </xf>
    <xf numFmtId="0" fontId="12" fillId="10" borderId="5" xfId="0" applyFont="1" applyFill="1" applyBorder="1" applyAlignment="1">
      <alignment horizontal="center" vertical="center"/>
    </xf>
    <xf numFmtId="0" fontId="12" fillId="10" borderId="13" xfId="0" applyFont="1" applyFill="1" applyBorder="1" applyAlignment="1">
      <alignment horizontal="center" vertical="center"/>
    </xf>
    <xf numFmtId="0" fontId="12" fillId="10" borderId="14" xfId="0" applyFont="1" applyFill="1" applyBorder="1" applyAlignment="1">
      <alignment horizontal="center" vertical="center"/>
    </xf>
    <xf numFmtId="0" fontId="12" fillId="10" borderId="3" xfId="0" applyFont="1" applyFill="1" applyBorder="1" applyAlignment="1">
      <alignment horizontal="center" vertical="center" wrapText="1"/>
    </xf>
    <xf numFmtId="0" fontId="8" fillId="10" borderId="3" xfId="0" applyFont="1" applyFill="1" applyBorder="1" applyAlignment="1">
      <alignment horizontal="center" vertical="center" wrapText="1"/>
    </xf>
    <xf numFmtId="0" fontId="10" fillId="6" borderId="5" xfId="0" applyFont="1" applyFill="1" applyBorder="1" applyAlignment="1">
      <alignment horizontal="center" vertical="center"/>
    </xf>
    <xf numFmtId="0" fontId="10" fillId="6" borderId="13" xfId="0" applyFont="1" applyFill="1" applyBorder="1" applyAlignment="1">
      <alignment horizontal="center" vertical="center"/>
    </xf>
    <xf numFmtId="0" fontId="10" fillId="6" borderId="14" xfId="0" applyFont="1" applyFill="1" applyBorder="1" applyAlignment="1">
      <alignment horizontal="center" vertical="center"/>
    </xf>
    <xf numFmtId="0" fontId="10" fillId="4" borderId="8"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8"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10" fillId="6" borderId="3" xfId="0" applyFont="1" applyFill="1" applyBorder="1" applyAlignment="1">
      <alignment horizontal="center" vertical="center" wrapText="1"/>
    </xf>
    <xf numFmtId="0" fontId="14" fillId="0" borderId="9" xfId="0" applyFont="1" applyBorder="1" applyAlignment="1">
      <alignment horizontal="left" vertical="center"/>
    </xf>
    <xf numFmtId="0" fontId="10" fillId="3" borderId="5"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14" xfId="0" applyFont="1" applyFill="1" applyBorder="1" applyAlignment="1">
      <alignment horizontal="center" vertical="center"/>
    </xf>
    <xf numFmtId="0" fontId="3" fillId="0" borderId="32" xfId="0" applyFont="1" applyBorder="1" applyAlignment="1">
      <alignment horizontal="left" vertical="center"/>
    </xf>
    <xf numFmtId="0" fontId="3" fillId="0" borderId="33" xfId="0" applyFont="1" applyBorder="1" applyAlignment="1">
      <alignment horizontal="left" vertical="center"/>
    </xf>
    <xf numFmtId="0" fontId="3" fillId="0" borderId="22" xfId="0" applyFont="1" applyBorder="1" applyAlignment="1">
      <alignment horizontal="left" vertical="center"/>
    </xf>
    <xf numFmtId="0" fontId="3" fillId="0" borderId="24" xfId="0" applyFont="1" applyBorder="1" applyAlignment="1">
      <alignment horizontal="left" vertical="center"/>
    </xf>
    <xf numFmtId="0" fontId="3" fillId="0" borderId="36" xfId="0" applyFont="1" applyBorder="1" applyAlignment="1">
      <alignment horizontal="left" vertical="center"/>
    </xf>
    <xf numFmtId="0" fontId="3" fillId="0" borderId="29" xfId="0" applyFont="1" applyBorder="1" applyAlignment="1">
      <alignment horizontal="left" vertical="center"/>
    </xf>
    <xf numFmtId="0" fontId="10" fillId="5" borderId="1" xfId="0" applyFont="1" applyFill="1" applyBorder="1" applyAlignment="1">
      <alignment horizontal="center" vertical="center"/>
    </xf>
    <xf numFmtId="0" fontId="10" fillId="5" borderId="8"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5" fillId="0" borderId="0" xfId="0" applyFont="1" applyAlignment="1">
      <alignment horizontal="left" vertical="center" wrapText="1"/>
    </xf>
    <xf numFmtId="0" fontId="24" fillId="0" borderId="0" xfId="0" applyFont="1" applyAlignment="1">
      <alignment horizontal="left" vertical="center" wrapText="1"/>
    </xf>
    <xf numFmtId="0" fontId="23" fillId="0" borderId="0" xfId="0" applyFont="1" applyAlignment="1">
      <alignment horizontal="left" vertical="center" wrapText="1"/>
    </xf>
    <xf numFmtId="165" fontId="3" fillId="0" borderId="45" xfId="1" applyNumberFormat="1" applyFont="1" applyBorder="1" applyAlignment="1">
      <alignment horizontal="center" vertical="center"/>
    </xf>
    <xf numFmtId="165" fontId="3" fillId="0" borderId="24" xfId="1" applyNumberFormat="1" applyFont="1" applyBorder="1" applyAlignment="1">
      <alignment horizontal="center" vertical="center"/>
    </xf>
    <xf numFmtId="0" fontId="10" fillId="11" borderId="8" xfId="0" applyFont="1" applyFill="1" applyBorder="1" applyAlignment="1">
      <alignment horizontal="center" vertical="center" wrapText="1"/>
    </xf>
    <xf numFmtId="0" fontId="10" fillId="11" borderId="9" xfId="0" applyFont="1" applyFill="1" applyBorder="1" applyAlignment="1">
      <alignment horizontal="center" vertical="center" wrapText="1"/>
    </xf>
    <xf numFmtId="0" fontId="4" fillId="4" borderId="11" xfId="0" applyFont="1" applyFill="1" applyBorder="1" applyAlignment="1">
      <alignment horizontal="right" vertical="center"/>
    </xf>
    <xf numFmtId="0" fontId="4" fillId="4" borderId="7" xfId="0" applyFont="1" applyFill="1" applyBorder="1" applyAlignment="1">
      <alignment horizontal="right" vertical="center"/>
    </xf>
    <xf numFmtId="0" fontId="5" fillId="0" borderId="0" xfId="0" applyFont="1" applyAlignment="1">
      <alignment horizontal="right" vertical="center" wrapText="1"/>
    </xf>
    <xf numFmtId="0" fontId="8" fillId="2" borderId="3" xfId="0" applyFont="1" applyFill="1" applyBorder="1" applyAlignment="1">
      <alignment horizontal="center" vertical="center" wrapText="1"/>
    </xf>
    <xf numFmtId="0" fontId="4" fillId="4" borderId="50" xfId="0" applyFont="1" applyFill="1" applyBorder="1" applyAlignment="1">
      <alignment horizontal="right" vertical="center"/>
    </xf>
    <xf numFmtId="0" fontId="10" fillId="4" borderId="5"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10" fillId="4" borderId="14" xfId="0" applyFont="1" applyFill="1" applyBorder="1" applyAlignment="1">
      <alignment horizontal="center" vertical="center" wrapText="1"/>
    </xf>
    <xf numFmtId="165" fontId="11" fillId="0" borderId="5" xfId="0" applyNumberFormat="1" applyFont="1" applyBorder="1" applyAlignment="1">
      <alignment horizontal="center"/>
    </xf>
    <xf numFmtId="165" fontId="11" fillId="0" borderId="14" xfId="0" applyNumberFormat="1" applyFont="1" applyBorder="1" applyAlignment="1">
      <alignment horizontal="center"/>
    </xf>
    <xf numFmtId="165" fontId="10" fillId="8" borderId="3" xfId="0" applyNumberFormat="1" applyFont="1" applyFill="1" applyBorder="1" applyAlignment="1">
      <alignment horizontal="center" vertical="center" wrapText="1"/>
    </xf>
    <xf numFmtId="0" fontId="11" fillId="0" borderId="5" xfId="0" applyFont="1" applyBorder="1" applyAlignment="1">
      <alignment horizontal="center" vertical="center" wrapText="1"/>
    </xf>
    <xf numFmtId="0" fontId="11" fillId="0" borderId="14" xfId="0" applyFont="1" applyBorder="1" applyAlignment="1">
      <alignment horizontal="center" vertical="center" wrapText="1"/>
    </xf>
    <xf numFmtId="0" fontId="3" fillId="0" borderId="30" xfId="0" applyFont="1" applyBorder="1" applyAlignment="1">
      <alignment horizontal="left" vertical="center"/>
    </xf>
    <xf numFmtId="0" fontId="3" fillId="0" borderId="28" xfId="0" applyFont="1" applyBorder="1" applyAlignment="1">
      <alignment horizontal="left" vertical="center"/>
    </xf>
    <xf numFmtId="165" fontId="3" fillId="0" borderId="28" xfId="1" applyNumberFormat="1" applyFont="1" applyBorder="1" applyAlignment="1">
      <alignment horizontal="center" vertical="center"/>
    </xf>
    <xf numFmtId="0" fontId="4" fillId="4" borderId="4" xfId="0" applyFont="1" applyFill="1" applyBorder="1" applyAlignment="1">
      <alignment horizontal="right" vertical="center"/>
    </xf>
    <xf numFmtId="164" fontId="10" fillId="4" borderId="3" xfId="1" applyNumberFormat="1" applyFont="1" applyFill="1" applyBorder="1" applyAlignment="1">
      <alignment horizontal="center" vertical="center"/>
    </xf>
    <xf numFmtId="0" fontId="7" fillId="5" borderId="3" xfId="0" applyFont="1" applyFill="1" applyBorder="1" applyAlignment="1">
      <alignment horizontal="center" vertical="center" wrapText="1"/>
    </xf>
    <xf numFmtId="0" fontId="10" fillId="5" borderId="8" xfId="0" applyFont="1" applyFill="1" applyBorder="1" applyAlignment="1">
      <alignment horizontal="center" vertical="center"/>
    </xf>
    <xf numFmtId="0" fontId="10" fillId="5" borderId="9" xfId="0" applyFont="1" applyFill="1" applyBorder="1" applyAlignment="1">
      <alignment horizontal="center" vertical="center"/>
    </xf>
    <xf numFmtId="0" fontId="10" fillId="5" borderId="10"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xf>
    <xf numFmtId="0" fontId="10" fillId="4" borderId="1" xfId="0" applyFont="1" applyFill="1" applyBorder="1" applyAlignment="1">
      <alignment horizontal="center" vertical="center"/>
    </xf>
    <xf numFmtId="0" fontId="10" fillId="4" borderId="1" xfId="0" applyFont="1" applyFill="1" applyBorder="1" applyAlignment="1">
      <alignment horizontal="center" vertical="center" wrapText="1"/>
    </xf>
    <xf numFmtId="165" fontId="3" fillId="0" borderId="33" xfId="1" applyNumberFormat="1" applyFont="1" applyBorder="1" applyAlignment="1">
      <alignment horizontal="center" vertical="center"/>
    </xf>
    <xf numFmtId="165" fontId="10" fillId="12" borderId="3" xfId="0" applyNumberFormat="1" applyFont="1" applyFill="1" applyBorder="1" applyAlignment="1">
      <alignment horizontal="center" vertical="center" wrapText="1"/>
    </xf>
    <xf numFmtId="0" fontId="12" fillId="2" borderId="3" xfId="0" applyFont="1" applyFill="1" applyBorder="1" applyAlignment="1">
      <alignment horizontal="right" vertical="center"/>
    </xf>
    <xf numFmtId="0" fontId="9" fillId="3" borderId="3" xfId="0" applyFont="1" applyFill="1" applyBorder="1" applyAlignment="1">
      <alignment horizontal="center" vertical="center" wrapText="1"/>
    </xf>
    <xf numFmtId="165" fontId="10" fillId="11" borderId="3" xfId="0" applyNumberFormat="1" applyFont="1" applyFill="1" applyBorder="1" applyAlignment="1">
      <alignment horizontal="center" vertical="center" wrapText="1"/>
    </xf>
    <xf numFmtId="0" fontId="14" fillId="0" borderId="3" xfId="0" applyFont="1" applyBorder="1" applyAlignment="1">
      <alignment horizontal="left" vertical="center" wrapText="1"/>
    </xf>
    <xf numFmtId="166" fontId="3" fillId="0" borderId="29" xfId="1" applyNumberFormat="1" applyFont="1" applyBorder="1" applyAlignment="1">
      <alignment horizontal="center" vertical="center"/>
    </xf>
    <xf numFmtId="165" fontId="3" fillId="0" borderId="29" xfId="1" applyNumberFormat="1" applyFont="1" applyBorder="1" applyAlignment="1">
      <alignment horizontal="center" vertical="center"/>
    </xf>
    <xf numFmtId="0" fontId="7" fillId="4" borderId="4" xfId="0" applyFont="1" applyFill="1" applyBorder="1" applyAlignment="1">
      <alignment horizontal="right" vertical="center"/>
    </xf>
    <xf numFmtId="165" fontId="17" fillId="7" borderId="4" xfId="0" applyNumberFormat="1" applyFont="1" applyFill="1" applyBorder="1" applyAlignment="1">
      <alignment horizontal="center" vertical="center"/>
    </xf>
    <xf numFmtId="0" fontId="10" fillId="3" borderId="3" xfId="0" applyFont="1" applyFill="1" applyBorder="1" applyAlignment="1">
      <alignment horizontal="right" vertical="center"/>
    </xf>
    <xf numFmtId="0" fontId="7" fillId="11" borderId="3" xfId="0" applyFont="1" applyFill="1" applyBorder="1" applyAlignment="1">
      <alignment horizontal="center" vertical="center" wrapText="1"/>
    </xf>
    <xf numFmtId="0" fontId="4" fillId="4" borderId="5" xfId="0" applyFont="1" applyFill="1" applyBorder="1" applyAlignment="1">
      <alignment horizontal="right" vertical="center"/>
    </xf>
    <xf numFmtId="0" fontId="4" fillId="4" borderId="13" xfId="0" applyFont="1" applyFill="1" applyBorder="1" applyAlignment="1">
      <alignment horizontal="right" vertical="center"/>
    </xf>
    <xf numFmtId="165" fontId="10" fillId="9" borderId="3" xfId="0" applyNumberFormat="1" applyFont="1" applyFill="1" applyBorder="1" applyAlignment="1">
      <alignment horizontal="center" vertical="center" wrapText="1"/>
    </xf>
    <xf numFmtId="0" fontId="9" fillId="6" borderId="3" xfId="0" applyFont="1" applyFill="1" applyBorder="1" applyAlignment="1">
      <alignment horizontal="center" vertical="center" wrapText="1"/>
    </xf>
    <xf numFmtId="166" fontId="3" fillId="0" borderId="45" xfId="1" applyNumberFormat="1" applyFont="1" applyBorder="1" applyAlignment="1">
      <alignment horizontal="center" vertical="center"/>
    </xf>
    <xf numFmtId="166" fontId="3" fillId="0" borderId="24" xfId="1" applyNumberFormat="1" applyFont="1" applyBorder="1" applyAlignment="1">
      <alignment horizontal="center" vertical="center"/>
    </xf>
    <xf numFmtId="0" fontId="4" fillId="4" borderId="3" xfId="0" applyFont="1" applyFill="1" applyBorder="1" applyAlignment="1">
      <alignment horizontal="right" vertical="center"/>
    </xf>
    <xf numFmtId="0" fontId="7" fillId="6" borderId="3" xfId="0" applyFont="1" applyFill="1" applyBorder="1" applyAlignment="1">
      <alignment horizontal="right" vertical="center"/>
    </xf>
    <xf numFmtId="0" fontId="3" fillId="0" borderId="9" xfId="0" applyFont="1" applyBorder="1" applyAlignment="1">
      <alignment horizontal="left" vertical="center"/>
    </xf>
    <xf numFmtId="0" fontId="2" fillId="0" borderId="0" xfId="0" applyFont="1" applyAlignment="1">
      <alignment horizontal="center"/>
    </xf>
    <xf numFmtId="0" fontId="3" fillId="0" borderId="49" xfId="0" applyFont="1" applyBorder="1" applyAlignment="1">
      <alignment horizontal="left" vertical="center"/>
    </xf>
    <xf numFmtId="0" fontId="3" fillId="0" borderId="38" xfId="0" applyFont="1" applyBorder="1" applyAlignment="1">
      <alignment horizontal="left" vertical="center"/>
    </xf>
    <xf numFmtId="0" fontId="7" fillId="4" borderId="3" xfId="0" applyFont="1" applyFill="1" applyBorder="1" applyAlignment="1">
      <alignment horizontal="right" vertical="center"/>
    </xf>
    <xf numFmtId="166" fontId="17" fillId="7" borderId="4" xfId="0" applyNumberFormat="1" applyFont="1" applyFill="1" applyBorder="1" applyAlignment="1">
      <alignment horizontal="center" vertical="center"/>
    </xf>
    <xf numFmtId="0" fontId="10" fillId="9" borderId="3"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5" fillId="0" borderId="0" xfId="0" applyFont="1" applyAlignment="1">
      <alignment horizontal="center" vertical="center"/>
    </xf>
    <xf numFmtId="0" fontId="12" fillId="10" borderId="3" xfId="0" applyFont="1" applyFill="1" applyBorder="1" applyAlignment="1">
      <alignment horizontal="right" vertical="center"/>
    </xf>
    <xf numFmtId="0" fontId="10" fillId="12" borderId="3"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21" xfId="0" applyFont="1" applyBorder="1" applyAlignment="1">
      <alignment horizontal="center" vertical="center"/>
    </xf>
    <xf numFmtId="0" fontId="3" fillId="0" borderId="4" xfId="0" applyFont="1" applyBorder="1" applyAlignment="1">
      <alignment horizontal="center" vertical="center"/>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165" fontId="3" fillId="0" borderId="33" xfId="0" applyNumberFormat="1" applyFont="1" applyBorder="1" applyAlignment="1">
      <alignment horizontal="center" vertical="center"/>
    </xf>
    <xf numFmtId="165" fontId="3" fillId="0" borderId="34" xfId="0" applyNumberFormat="1" applyFont="1" applyBorder="1" applyAlignment="1">
      <alignment horizontal="center" vertical="center"/>
    </xf>
    <xf numFmtId="164" fontId="3" fillId="0" borderId="9" xfId="1" applyNumberFormat="1" applyFont="1" applyBorder="1" applyAlignment="1">
      <alignment horizontal="center" vertical="center"/>
    </xf>
    <xf numFmtId="164" fontId="3" fillId="0" borderId="10" xfId="1" applyNumberFormat="1" applyFont="1" applyBorder="1" applyAlignment="1">
      <alignment horizontal="center" vertical="center"/>
    </xf>
    <xf numFmtId="164" fontId="3" fillId="0" borderId="0" xfId="1" applyNumberFormat="1" applyFont="1" applyBorder="1" applyAlignment="1">
      <alignment horizontal="center" vertical="center"/>
    </xf>
    <xf numFmtId="164" fontId="3" fillId="0" borderId="2" xfId="1" applyNumberFormat="1" applyFont="1" applyBorder="1" applyAlignment="1">
      <alignment horizontal="center" vertical="center"/>
    </xf>
    <xf numFmtId="164" fontId="3" fillId="0" borderId="11" xfId="1" applyNumberFormat="1" applyFont="1" applyBorder="1" applyAlignment="1">
      <alignment horizontal="center" vertical="center"/>
    </xf>
    <xf numFmtId="164" fontId="3" fillId="0" borderId="7" xfId="1" applyNumberFormat="1" applyFont="1" applyBorder="1" applyAlignment="1">
      <alignment horizontal="center" vertical="center"/>
    </xf>
    <xf numFmtId="164" fontId="3" fillId="0" borderId="12" xfId="1" applyNumberFormat="1" applyFont="1" applyBorder="1" applyAlignment="1">
      <alignment horizontal="center" vertical="center"/>
    </xf>
    <xf numFmtId="165" fontId="3" fillId="0" borderId="28" xfId="0" applyNumberFormat="1" applyFont="1" applyBorder="1" applyAlignment="1">
      <alignment horizontal="center" vertical="center"/>
    </xf>
    <xf numFmtId="165" fontId="3" fillId="0" borderId="35" xfId="0" applyNumberFormat="1" applyFont="1" applyBorder="1" applyAlignment="1">
      <alignment horizontal="center" vertical="center"/>
    </xf>
    <xf numFmtId="165" fontId="3" fillId="0" borderId="37" xfId="1" applyNumberFormat="1" applyFont="1" applyBorder="1" applyAlignment="1">
      <alignment horizontal="center" vertical="center"/>
    </xf>
    <xf numFmtId="165" fontId="4" fillId="7" borderId="4" xfId="0" applyNumberFormat="1" applyFont="1" applyFill="1" applyBorder="1" applyAlignment="1">
      <alignment horizontal="center" vertical="center"/>
    </xf>
    <xf numFmtId="164" fontId="3" fillId="0" borderId="9" xfId="1" applyNumberFormat="1" applyFont="1" applyBorder="1" applyAlignment="1">
      <alignment horizontal="center" vertical="center" wrapText="1"/>
    </xf>
    <xf numFmtId="165" fontId="17" fillId="0" borderId="28" xfId="1" applyNumberFormat="1" applyFont="1" applyBorder="1" applyAlignment="1">
      <alignment horizontal="center" vertical="center"/>
    </xf>
    <xf numFmtId="165" fontId="17" fillId="0" borderId="35" xfId="1" applyNumberFormat="1" applyFont="1" applyBorder="1" applyAlignment="1">
      <alignment horizontal="center" vertical="center"/>
    </xf>
    <xf numFmtId="0" fontId="3" fillId="0" borderId="10" xfId="0" applyFont="1" applyBorder="1" applyAlignment="1">
      <alignment horizontal="left" vertical="center" wrapText="1"/>
    </xf>
    <xf numFmtId="0" fontId="3" fillId="0" borderId="2" xfId="0" applyFont="1" applyBorder="1" applyAlignment="1">
      <alignment horizontal="left" vertical="center" wrapText="1"/>
    </xf>
    <xf numFmtId="165" fontId="17" fillId="0" borderId="33" xfId="1" applyNumberFormat="1" applyFont="1" applyBorder="1" applyAlignment="1">
      <alignment horizontal="center" vertical="center"/>
    </xf>
    <xf numFmtId="165" fontId="17" fillId="0" borderId="34" xfId="1" applyNumberFormat="1" applyFont="1" applyBorder="1" applyAlignment="1">
      <alignment horizontal="center" vertical="center"/>
    </xf>
    <xf numFmtId="49" fontId="3" fillId="0" borderId="8" xfId="0" applyNumberFormat="1" applyFont="1" applyBorder="1" applyAlignment="1">
      <alignment horizontal="center" vertical="center"/>
    </xf>
    <xf numFmtId="49" fontId="3" fillId="0" borderId="9" xfId="0" applyNumberFormat="1" applyFont="1" applyBorder="1" applyAlignment="1">
      <alignment horizontal="center" vertical="center"/>
    </xf>
    <xf numFmtId="49" fontId="3" fillId="0" borderId="10" xfId="0" applyNumberFormat="1" applyFont="1" applyBorder="1" applyAlignment="1">
      <alignment horizontal="center" vertical="center"/>
    </xf>
    <xf numFmtId="49" fontId="3" fillId="0" borderId="6" xfId="0" applyNumberFormat="1" applyFont="1" applyBorder="1" applyAlignment="1">
      <alignment horizontal="center" vertical="center"/>
    </xf>
    <xf numFmtId="49" fontId="3" fillId="0" borderId="0" xfId="0" applyNumberFormat="1" applyFont="1" applyAlignment="1">
      <alignment horizontal="center" vertical="center"/>
    </xf>
    <xf numFmtId="49" fontId="3" fillId="0" borderId="2" xfId="0" applyNumberFormat="1" applyFont="1" applyBorder="1" applyAlignment="1">
      <alignment horizontal="center" vertical="center"/>
    </xf>
    <xf numFmtId="49" fontId="3" fillId="0" borderId="11" xfId="0" applyNumberFormat="1" applyFont="1" applyBorder="1" applyAlignment="1">
      <alignment horizontal="center" vertical="center"/>
    </xf>
    <xf numFmtId="49" fontId="3" fillId="0" borderId="7" xfId="0" applyNumberFormat="1" applyFont="1" applyBorder="1" applyAlignment="1">
      <alignment horizontal="center" vertical="center"/>
    </xf>
    <xf numFmtId="49" fontId="3" fillId="0" borderId="12" xfId="0" applyNumberFormat="1" applyFont="1" applyBorder="1" applyAlignment="1">
      <alignment horizontal="center" vertical="center"/>
    </xf>
    <xf numFmtId="0" fontId="10" fillId="4" borderId="11"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12" xfId="0" applyFont="1" applyFill="1" applyBorder="1" applyAlignment="1">
      <alignment horizontal="center" vertical="center" wrapText="1"/>
    </xf>
    <xf numFmtId="165" fontId="7" fillId="4" borderId="3" xfId="0" applyNumberFormat="1" applyFont="1" applyFill="1" applyBorder="1" applyAlignment="1">
      <alignment horizontal="center" vertical="center"/>
    </xf>
    <xf numFmtId="166" fontId="14" fillId="0" borderId="3" xfId="1" applyNumberFormat="1" applyFont="1" applyBorder="1" applyAlignment="1">
      <alignment horizontal="center" vertical="center" wrapText="1"/>
    </xf>
    <xf numFmtId="0" fontId="19" fillId="0" borderId="3" xfId="0" applyFont="1" applyBorder="1" applyAlignment="1">
      <alignment horizontal="center" vertical="center" wrapText="1"/>
    </xf>
    <xf numFmtId="44" fontId="3" fillId="0" borderId="52" xfId="1" applyNumberFormat="1" applyFont="1" applyBorder="1" applyAlignment="1">
      <alignment horizontal="right" vertical="center"/>
    </xf>
    <xf numFmtId="44" fontId="3" fillId="0" borderId="53" xfId="1" applyNumberFormat="1" applyFont="1" applyBorder="1" applyAlignment="1">
      <alignment horizontal="right" vertical="center"/>
    </xf>
    <xf numFmtId="0" fontId="19" fillId="0" borderId="3" xfId="0" applyFont="1" applyBorder="1" applyAlignment="1">
      <alignment horizontal="left" vertical="center" wrapText="1"/>
    </xf>
    <xf numFmtId="9" fontId="19" fillId="0" borderId="3" xfId="2" applyFont="1" applyBorder="1" applyAlignment="1">
      <alignment horizontal="center" vertical="center" wrapText="1"/>
    </xf>
    <xf numFmtId="166" fontId="19" fillId="0" borderId="3" xfId="0" applyNumberFormat="1" applyFont="1" applyBorder="1" applyAlignment="1">
      <alignment horizontal="center" vertical="center" wrapText="1"/>
    </xf>
    <xf numFmtId="166" fontId="19" fillId="0" borderId="3" xfId="1" applyNumberFormat="1" applyFont="1" applyBorder="1" applyAlignment="1">
      <alignment horizontal="center" vertical="center" wrapText="1"/>
    </xf>
    <xf numFmtId="0" fontId="14" fillId="0" borderId="14" xfId="0" applyFont="1" applyBorder="1" applyAlignment="1">
      <alignment horizontal="center" vertical="center" wrapText="1"/>
    </xf>
    <xf numFmtId="166" fontId="14" fillId="0" borderId="5" xfId="1" applyNumberFormat="1" applyFont="1" applyBorder="1" applyAlignment="1">
      <alignment horizontal="center" vertical="center" wrapText="1"/>
    </xf>
    <xf numFmtId="9" fontId="14" fillId="0" borderId="3" xfId="2" applyFont="1" applyBorder="1" applyAlignment="1">
      <alignment horizontal="center" vertical="center" wrapText="1"/>
    </xf>
    <xf numFmtId="0" fontId="26" fillId="0" borderId="14"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5" xfId="0" applyFont="1" applyBorder="1" applyAlignment="1">
      <alignment vertical="center" wrapText="1"/>
    </xf>
    <xf numFmtId="0" fontId="26"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8" xfId="0" applyFont="1" applyBorder="1" applyAlignment="1">
      <alignment vertical="center" wrapText="1"/>
    </xf>
    <xf numFmtId="0" fontId="26" fillId="0" borderId="14" xfId="0" applyFont="1" applyBorder="1" applyAlignment="1">
      <alignment horizontal="left" vertical="center" wrapText="1"/>
    </xf>
    <xf numFmtId="0" fontId="19" fillId="0" borderId="14" xfId="0" applyFont="1" applyBorder="1" applyAlignment="1">
      <alignment horizontal="left" vertical="center" wrapText="1"/>
    </xf>
    <xf numFmtId="166" fontId="19" fillId="0" borderId="5" xfId="0" applyNumberFormat="1" applyFont="1" applyBorder="1" applyAlignment="1">
      <alignment horizontal="center" vertical="center" wrapText="1"/>
    </xf>
    <xf numFmtId="166" fontId="19" fillId="0" borderId="5" xfId="2" applyNumberFormat="1" applyFont="1" applyBorder="1" applyAlignment="1">
      <alignment horizontal="center" vertical="center" wrapText="1"/>
    </xf>
    <xf numFmtId="166" fontId="19" fillId="0" borderId="5" xfId="1" applyNumberFormat="1" applyFont="1" applyBorder="1" applyAlignment="1">
      <alignment horizontal="center" vertical="center" wrapText="1"/>
    </xf>
    <xf numFmtId="0" fontId="19" fillId="0" borderId="2" xfId="0" applyFont="1" applyBorder="1" applyAlignment="1">
      <alignment horizontal="left" vertical="center" wrapText="1"/>
    </xf>
    <xf numFmtId="0" fontId="19" fillId="0" borderId="21" xfId="0" applyFont="1" applyBorder="1" applyAlignment="1">
      <alignment horizontal="left" vertical="center" wrapText="1"/>
    </xf>
    <xf numFmtId="0" fontId="19" fillId="0" borderId="21" xfId="0" applyNumberFormat="1" applyFont="1" applyBorder="1" applyAlignment="1">
      <alignment horizontal="center" vertical="center" wrapText="1"/>
    </xf>
    <xf numFmtId="166" fontId="19" fillId="0" borderId="6" xfId="0" applyNumberFormat="1" applyFont="1" applyBorder="1" applyAlignment="1">
      <alignment horizontal="center" vertical="center" wrapText="1"/>
    </xf>
    <xf numFmtId="0" fontId="14" fillId="0" borderId="2" xfId="0" applyFont="1" applyBorder="1" applyAlignment="1">
      <alignment horizontal="center" vertical="center" wrapText="1"/>
    </xf>
    <xf numFmtId="0" fontId="14" fillId="0" borderId="21" xfId="0" applyNumberFormat="1" applyFont="1" applyBorder="1" applyAlignment="1">
      <alignment horizontal="center" vertical="center" wrapText="1"/>
    </xf>
    <xf numFmtId="166" fontId="14" fillId="0" borderId="6" xfId="0" applyNumberFormat="1" applyFont="1" applyBorder="1" applyAlignment="1">
      <alignment horizontal="center" vertical="center" wrapText="1"/>
    </xf>
    <xf numFmtId="0" fontId="14" fillId="0" borderId="54" xfId="0" applyFont="1" applyBorder="1" applyAlignment="1">
      <alignment horizontal="center" vertical="center" wrapText="1"/>
    </xf>
    <xf numFmtId="166" fontId="14" fillId="0" borderId="50" xfId="1" applyNumberFormat="1" applyFont="1" applyBorder="1" applyAlignment="1">
      <alignment horizontal="center" vertical="center" wrapText="1"/>
    </xf>
    <xf numFmtId="9" fontId="14" fillId="0" borderId="50" xfId="2" applyFont="1" applyBorder="1" applyAlignment="1">
      <alignment horizontal="center" vertical="center" wrapText="1"/>
    </xf>
    <xf numFmtId="166" fontId="14" fillId="0" borderId="55" xfId="1" applyNumberFormat="1" applyFont="1" applyBorder="1" applyAlignment="1">
      <alignment horizontal="center" vertical="center" wrapText="1"/>
    </xf>
    <xf numFmtId="0" fontId="19" fillId="0" borderId="54" xfId="0" applyFont="1" applyBorder="1" applyAlignment="1">
      <alignment horizontal="left" vertical="center" wrapText="1"/>
    </xf>
    <xf numFmtId="0" fontId="19" fillId="0" borderId="50" xfId="0" applyFont="1" applyBorder="1" applyAlignment="1">
      <alignment horizontal="left" vertical="center" wrapText="1"/>
    </xf>
    <xf numFmtId="9" fontId="19" fillId="0" borderId="50" xfId="2" applyFont="1" applyBorder="1" applyAlignment="1">
      <alignment horizontal="center" vertical="center" wrapText="1"/>
    </xf>
    <xf numFmtId="166" fontId="19" fillId="0" borderId="50" xfId="0" applyNumberFormat="1" applyFont="1" applyBorder="1" applyAlignment="1">
      <alignment horizontal="center" vertical="center" wrapText="1"/>
    </xf>
    <xf numFmtId="166" fontId="19" fillId="0" borderId="55" xfId="0" applyNumberFormat="1" applyFont="1" applyBorder="1" applyAlignment="1">
      <alignment horizontal="center" vertical="center" wrapText="1"/>
    </xf>
    <xf numFmtId="0" fontId="24" fillId="0" borderId="0" xfId="0" applyFont="1" applyAlignment="1">
      <alignment vertical="center"/>
    </xf>
    <xf numFmtId="0" fontId="3" fillId="0" borderId="3" xfId="0" applyFont="1" applyBorder="1" applyAlignment="1">
      <alignment horizontal="center" vertical="center" wrapText="1"/>
    </xf>
    <xf numFmtId="9" fontId="14" fillId="0" borderId="5" xfId="2" applyFont="1" applyBorder="1" applyAlignment="1">
      <alignment horizontal="center" vertical="center" wrapText="1"/>
    </xf>
    <xf numFmtId="0" fontId="3" fillId="0" borderId="8" xfId="0" applyFont="1" applyBorder="1" applyAlignment="1">
      <alignment horizontal="center" vertical="center"/>
    </xf>
    <xf numFmtId="0" fontId="14" fillId="0" borderId="12" xfId="0" applyFont="1" applyBorder="1" applyAlignment="1">
      <alignment horizontal="center" vertical="center" wrapText="1"/>
    </xf>
    <xf numFmtId="166" fontId="14" fillId="0" borderId="4" xfId="1" applyNumberFormat="1" applyFont="1" applyBorder="1" applyAlignment="1">
      <alignment horizontal="center" vertical="center" wrapText="1"/>
    </xf>
    <xf numFmtId="9" fontId="14" fillId="0" borderId="4" xfId="2" applyFont="1" applyBorder="1" applyAlignment="1">
      <alignment horizontal="center" vertical="center" wrapText="1"/>
    </xf>
    <xf numFmtId="166" fontId="14" fillId="0" borderId="11" xfId="1" applyNumberFormat="1" applyFont="1" applyBorder="1" applyAlignment="1">
      <alignment horizontal="center" vertical="center" wrapText="1"/>
    </xf>
    <xf numFmtId="0" fontId="10" fillId="5" borderId="56" xfId="0" applyFont="1" applyFill="1" applyBorder="1" applyAlignment="1">
      <alignment horizontal="center" vertical="center" wrapText="1"/>
    </xf>
    <xf numFmtId="0" fontId="10" fillId="5" borderId="57" xfId="0" applyFont="1" applyFill="1" applyBorder="1" applyAlignment="1">
      <alignment horizontal="center" vertical="center" wrapText="1"/>
    </xf>
    <xf numFmtId="0" fontId="10" fillId="5" borderId="58" xfId="0" applyFont="1" applyFill="1" applyBorder="1" applyAlignment="1">
      <alignment horizontal="center" vertical="center" wrapText="1"/>
    </xf>
    <xf numFmtId="166" fontId="14" fillId="0" borderId="21" xfId="1" applyNumberFormat="1" applyFont="1" applyBorder="1" applyAlignment="1">
      <alignment horizontal="center" vertical="center" wrapText="1"/>
    </xf>
    <xf numFmtId="166" fontId="14" fillId="0" borderId="21" xfId="0" applyNumberFormat="1" applyFont="1" applyBorder="1" applyAlignment="1">
      <alignment horizontal="center" vertical="center" wrapText="1"/>
    </xf>
    <xf numFmtId="9" fontId="14" fillId="0" borderId="21" xfId="2" applyFont="1" applyBorder="1" applyAlignment="1">
      <alignment horizontal="center" vertical="center" wrapText="1"/>
    </xf>
    <xf numFmtId="166" fontId="14" fillId="0" borderId="6" xfId="1" applyNumberFormat="1" applyFont="1" applyBorder="1" applyAlignment="1">
      <alignment horizontal="center" vertical="center" wrapText="1"/>
    </xf>
    <xf numFmtId="0" fontId="10" fillId="11" borderId="56" xfId="0" applyFont="1" applyFill="1" applyBorder="1" applyAlignment="1">
      <alignment horizontal="center" vertical="center" wrapText="1"/>
    </xf>
    <xf numFmtId="0" fontId="10" fillId="11" borderId="57" xfId="0" applyFont="1" applyFill="1" applyBorder="1" applyAlignment="1">
      <alignment horizontal="center" vertical="center" wrapText="1"/>
    </xf>
    <xf numFmtId="0" fontId="10" fillId="11" borderId="58" xfId="0" applyFont="1" applyFill="1" applyBorder="1" applyAlignment="1">
      <alignment horizontal="center" vertical="center" wrapText="1"/>
    </xf>
    <xf numFmtId="0" fontId="26" fillId="0" borderId="12"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11" xfId="0" applyFont="1" applyBorder="1" applyAlignment="1">
      <alignment vertical="center" wrapText="1"/>
    </xf>
    <xf numFmtId="0" fontId="25" fillId="11" borderId="56" xfId="0" applyFont="1" applyFill="1" applyBorder="1" applyAlignment="1">
      <alignment horizontal="center" vertical="center" wrapText="1"/>
    </xf>
    <xf numFmtId="0" fontId="25" fillId="11" borderId="57" xfId="0" applyFont="1" applyFill="1" applyBorder="1" applyAlignment="1">
      <alignment horizontal="center" vertical="center" wrapText="1"/>
    </xf>
    <xf numFmtId="0" fontId="25" fillId="11" borderId="58" xfId="0" applyFont="1" applyFill="1" applyBorder="1" applyAlignment="1">
      <alignment horizontal="center" vertical="center" wrapText="1"/>
    </xf>
    <xf numFmtId="0" fontId="26" fillId="0" borderId="12" xfId="0" applyFont="1" applyBorder="1" applyAlignment="1">
      <alignment horizontal="left" vertical="center" wrapText="1"/>
    </xf>
    <xf numFmtId="0" fontId="19" fillId="0" borderId="4" xfId="0" applyFont="1" applyBorder="1" applyAlignment="1">
      <alignment horizontal="left" vertical="center" wrapText="1"/>
    </xf>
    <xf numFmtId="9" fontId="19" fillId="0" borderId="4" xfId="2" applyFont="1" applyBorder="1" applyAlignment="1">
      <alignment horizontal="center" vertical="center" wrapText="1"/>
    </xf>
    <xf numFmtId="166" fontId="19" fillId="0" borderId="4" xfId="0" applyNumberFormat="1" applyFont="1" applyBorder="1" applyAlignment="1">
      <alignment horizontal="center" vertical="center" wrapText="1"/>
    </xf>
    <xf numFmtId="166" fontId="19" fillId="0" borderId="11" xfId="0" applyNumberFormat="1" applyFont="1" applyBorder="1" applyAlignment="1">
      <alignment horizontal="center" vertical="center" wrapText="1"/>
    </xf>
    <xf numFmtId="0" fontId="25" fillId="5" borderId="56" xfId="0" applyFont="1" applyFill="1" applyBorder="1" applyAlignment="1">
      <alignment horizontal="center" vertical="center" wrapText="1"/>
    </xf>
    <xf numFmtId="0" fontId="25" fillId="5" borderId="57" xfId="0" applyFont="1" applyFill="1" applyBorder="1" applyAlignment="1">
      <alignment horizontal="center" vertical="center" wrapText="1"/>
    </xf>
    <xf numFmtId="0" fontId="25" fillId="5" borderId="58" xfId="0" applyFont="1" applyFill="1" applyBorder="1" applyAlignment="1">
      <alignment horizontal="center" vertical="center" wrapText="1"/>
    </xf>
  </cellXfs>
  <cellStyles count="18">
    <cellStyle name="Comma 2" xfId="3" xr:uid="{A1F4DCB9-2CAC-4663-A91B-2E993E51E448}"/>
    <cellStyle name="Currency" xfId="1" builtinId="4"/>
    <cellStyle name="Currency [0] 2" xfId="4" xr:uid="{FF1740F1-47ED-4CCD-A297-1D5D04AF7D47}"/>
    <cellStyle name="Currency [0] 2 2" xfId="5" xr:uid="{0E73F113-35DF-4A61-83F9-73E2C16B0152}"/>
    <cellStyle name="Currency 2" xfId="6" xr:uid="{43A8D57B-86B6-4BEA-865C-7199C4EAC5FD}"/>
    <cellStyle name="Currency 3" xfId="7" xr:uid="{84F4C070-0EBF-437B-AE1A-DCD3CFE3B1C7}"/>
    <cellStyle name="Currency 3 2" xfId="8" xr:uid="{53FF573B-6B04-4921-A202-A80365C6DE2C}"/>
    <cellStyle name="Normal" xfId="0" builtinId="0"/>
    <cellStyle name="Normal 2" xfId="9" xr:uid="{5C3F6C13-7882-475A-AC5E-44077A387C87}"/>
    <cellStyle name="Normal 2 2" xfId="10" xr:uid="{9426BA43-2CD7-4083-9F74-8E1D57823C20}"/>
    <cellStyle name="Normal 2 2 2" xfId="11" xr:uid="{64B9CAB3-AC2E-42A8-AE99-ED91E76C0F64}"/>
    <cellStyle name="Normal 2 2 3" xfId="12" xr:uid="{648C2D7D-6DF6-4857-8C91-752CA94A3116}"/>
    <cellStyle name="Normal 2 3" xfId="13" xr:uid="{1E1D2E5A-DCC7-4465-95F7-7899F041278C}"/>
    <cellStyle name="Normal 2 4" xfId="14" xr:uid="{07219205-CE3A-46FB-8C7A-8CA8B7BBDC5B}"/>
    <cellStyle name="Normal 3" xfId="15" xr:uid="{503B7A0A-9237-46D7-80EC-AC4AD12DE8FE}"/>
    <cellStyle name="Percent" xfId="2" builtinId="5"/>
    <cellStyle name="Percent 2" xfId="16" xr:uid="{A225F1EB-3784-4215-B998-72771F1A14EE}"/>
    <cellStyle name="Percent 2 2" xfId="17" xr:uid="{5E835D29-66E0-48A2-87B7-FB775E27E005}"/>
  </cellStyles>
  <dxfs count="63">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top style="thin">
          <color indexed="64"/>
        </top>
        <bottom/>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9"/>
        <color auto="1"/>
        <name val="Open Sans"/>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9"/>
        <color auto="1"/>
        <name val="Open San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top style="thin">
          <color indexed="64"/>
        </top>
        <bottom/>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top style="thin">
          <color indexed="64"/>
        </top>
        <bottom/>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top style="thin">
          <color indexed="64"/>
        </top>
        <bottom/>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Open Sans"/>
        <family val="2"/>
        <scheme val="none"/>
      </font>
      <alignment horizontal="center" vertical="center" textRotation="0" wrapText="1" indent="0" justifyLastLine="0" shrinkToFit="0" readingOrder="0"/>
      <border diagonalUp="0" diagonalDown="0">
        <left/>
        <right style="thin">
          <color indexed="64"/>
        </right>
        <top style="thin">
          <color indexed="64"/>
        </top>
        <bottom/>
      </border>
    </dxf>
    <dxf>
      <font>
        <b val="0"/>
        <i val="0"/>
        <strike val="0"/>
        <condense val="0"/>
        <extend val="0"/>
        <outline val="0"/>
        <shadow val="0"/>
        <u val="none"/>
        <vertAlign val="baseline"/>
        <sz val="9"/>
        <color auto="1"/>
        <name val="Open Sans"/>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border>
    </dxf>
    <dxf>
      <border outline="0">
        <top style="thin">
          <color indexed="64"/>
        </top>
      </border>
    </dxf>
    <dxf>
      <font>
        <b val="0"/>
        <i val="0"/>
        <strike val="0"/>
        <condense val="0"/>
        <extend val="0"/>
        <outline val="0"/>
        <shadow val="0"/>
        <u val="none"/>
        <vertAlign val="baseline"/>
        <sz val="9"/>
        <color auto="1"/>
        <name val="Open Sans"/>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auto="1"/>
        <name val="Open Sans"/>
        <family val="2"/>
        <scheme val="none"/>
      </font>
      <fill>
        <patternFill patternType="solid">
          <fgColor indexed="64"/>
          <bgColor rgb="FF9CC9F2"/>
        </patternFill>
      </fill>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center" vertical="center" textRotation="0" indent="0" justifyLastLine="0" shrinkToFit="0" readingOrder="0"/>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Open Sans"/>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Open Sans"/>
        <family val="2"/>
        <scheme val="none"/>
      </font>
      <numFmt numFmtId="166" formatCode="&quot;$&quot;#,##0.00"/>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Open Sans"/>
        <family val="2"/>
        <scheme val="none"/>
      </font>
      <numFmt numFmtId="166" formatCode="&quot;$&quot;#,##0.00"/>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Open Sans"/>
        <family val="2"/>
        <scheme val="none"/>
      </font>
      <numFmt numFmtId="166" formatCode="&quot;$&quot;#,##0.00"/>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Open Sans"/>
        <family val="2"/>
        <scheme val="none"/>
      </font>
      <numFmt numFmtId="166" formatCode="&quot;$&quot;#,##0.00"/>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Open Sans"/>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Open Sans"/>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Open Sans"/>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Open Sans"/>
        <family val="2"/>
        <scheme val="none"/>
      </font>
      <alignment horizontal="left"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8"/>
        <color theme="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auto="1"/>
        <name val="Open Sans"/>
        <family val="2"/>
        <scheme val="none"/>
      </font>
      <fill>
        <patternFill patternType="solid">
          <fgColor indexed="64"/>
          <bgColor rgb="FF9CC9F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Open San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8"/>
        <color theme="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8"/>
        <color theme="1"/>
        <name val="Open San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Open Sans"/>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Open Sans"/>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Open Sans"/>
        <family val="2"/>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8"/>
        <color auto="1"/>
        <name val="Open Sans"/>
        <family val="2"/>
        <scheme val="none"/>
      </font>
      <fill>
        <patternFill patternType="solid">
          <fgColor indexed="64"/>
          <bgColor rgb="FFF2DECA"/>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Open Sans"/>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8"/>
        <color theme="1"/>
        <name val="Open San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Open Sans"/>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Open Sans"/>
        <family val="2"/>
        <scheme val="none"/>
      </font>
      <fill>
        <patternFill patternType="solid">
          <fgColor indexed="64"/>
          <bgColor rgb="FFF2DECA"/>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auto="1"/>
        <name val="Open San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Open Sans"/>
        <family val="2"/>
        <scheme val="none"/>
      </font>
      <numFmt numFmtId="166" formatCode="&quot;$&quot;#,##0.00"/>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Open Sans"/>
        <family val="2"/>
        <scheme val="none"/>
      </font>
      <alignment horizontal="center" vertical="center" textRotation="0" wrapText="1" indent="0" justifyLastLine="0" shrinkToFit="0" readingOrder="0"/>
      <border diagonalUp="0" diagonalDown="0">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Open Sans"/>
        <family val="2"/>
        <scheme val="none"/>
      </font>
      <fill>
        <patternFill patternType="solid">
          <fgColor indexed="64"/>
          <bgColor rgb="FF9CC9F2"/>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9CC9F2"/>
      <color rgb="FFF2DECA"/>
      <color rgb="FFD89C60"/>
      <color rgb="FF145DA0"/>
      <color rgb="FF53317E"/>
      <color rgb="FFC6BBD4"/>
      <color rgb="FF9E432F"/>
      <color rgb="FFEBE9EA"/>
      <color rgb="FFEECCC4"/>
      <color rgb="FF86B3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311726</xdr:colOff>
      <xdr:row>0</xdr:row>
      <xdr:rowOff>29152</xdr:rowOff>
    </xdr:from>
    <xdr:to>
      <xdr:col>5</xdr:col>
      <xdr:colOff>1362652</xdr:colOff>
      <xdr:row>1</xdr:row>
      <xdr:rowOff>84178</xdr:rowOff>
    </xdr:to>
    <xdr:pic>
      <xdr:nvPicPr>
        <xdr:cNvPr id="2" name="Picture 1" descr="Salt Lake City Corporate Logo">
          <a:extLst>
            <a:ext uri="{FF2B5EF4-FFF2-40B4-BE49-F238E27FC236}">
              <a16:creationId xmlns:a16="http://schemas.microsoft.com/office/drawing/2014/main" id="{5E92FC6B-094F-4B07-80FB-74FF73F2833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625" t="9813" r="9485" b="-278"/>
        <a:stretch>
          <a:fillRect/>
        </a:stretch>
      </xdr:blipFill>
      <xdr:spPr>
        <a:xfrm>
          <a:off x="8113567" y="29152"/>
          <a:ext cx="1047751" cy="114058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180975</xdr:colOff>
      <xdr:row>0</xdr:row>
      <xdr:rowOff>0</xdr:rowOff>
    </xdr:from>
    <xdr:to>
      <xdr:col>2</xdr:col>
      <xdr:colOff>777264</xdr:colOff>
      <xdr:row>1</xdr:row>
      <xdr:rowOff>35052</xdr:rowOff>
    </xdr:to>
    <xdr:pic>
      <xdr:nvPicPr>
        <xdr:cNvPr id="2" name="Picture 1">
          <a:extLst>
            <a:ext uri="{FF2B5EF4-FFF2-40B4-BE49-F238E27FC236}">
              <a16:creationId xmlns:a16="http://schemas.microsoft.com/office/drawing/2014/main" id="{6C7EFFBD-9A28-41B5-9B44-0C746959CE6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225"/>
        <a:stretch/>
      </xdr:blipFill>
      <xdr:spPr>
        <a:xfrm>
          <a:off x="182880" y="0"/>
          <a:ext cx="1078254" cy="12771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180975</xdr:colOff>
      <xdr:row>0</xdr:row>
      <xdr:rowOff>0</xdr:rowOff>
    </xdr:from>
    <xdr:to>
      <xdr:col>2</xdr:col>
      <xdr:colOff>622959</xdr:colOff>
      <xdr:row>1</xdr:row>
      <xdr:rowOff>35052</xdr:rowOff>
    </xdr:to>
    <xdr:pic>
      <xdr:nvPicPr>
        <xdr:cNvPr id="2" name="Picture 1">
          <a:extLst>
            <a:ext uri="{FF2B5EF4-FFF2-40B4-BE49-F238E27FC236}">
              <a16:creationId xmlns:a16="http://schemas.microsoft.com/office/drawing/2014/main" id="{07DBE4A3-6AD4-4578-A624-5E310BDC15D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225"/>
        <a:stretch/>
      </xdr:blipFill>
      <xdr:spPr>
        <a:xfrm>
          <a:off x="182880" y="0"/>
          <a:ext cx="1078254" cy="127711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62B41EF-1392-48D9-B5B0-86801460CACF}" name="Table1" displayName="Table1" ref="A3:F8" totalsRowCount="1" headerRowDxfId="20" dataDxfId="19" headerRowBorderDxfId="4" tableBorderDxfId="17" totalsRowBorderDxfId="18" dataCellStyle="Currency">
  <autoFilter ref="A3:F7" xr:uid="{C62B41EF-1392-48D9-B5B0-86801460CACF}"/>
  <tableColumns count="6">
    <tableColumn id="1" xr3:uid="{F39B5636-7D25-4D24-8034-89C8709E208D}" name="FUNDING PROGRAM" totalsRowLabel="Total" dataDxfId="16" totalsRowDxfId="15"/>
    <tableColumn id="2" xr3:uid="{EA75F934-2802-4A85-8A8A-9724F5B91DF8}" name="ESTIMATED GRANT AWARD TOTAL" totalsRowFunction="sum" dataDxfId="14" totalsRowDxfId="13" dataCellStyle="Currency"/>
    <tableColumn id="3" xr3:uid="{84E6F448-6BF4-4B8F-B196-13169F3FAAC2}" name="ESTIMATED PROGRAM INCOME" totalsRowFunction="sum" dataDxfId="12" totalsRowDxfId="11" dataCellStyle="Currency"/>
    <tableColumn id="4" xr3:uid="{ECB9D2FD-E588-420B-8F35-5CEA2DFD681C}" name="REALLOCATED FUNDING" totalsRowFunction="sum" dataDxfId="10" totalsRowDxfId="9" dataCellStyle="Currency"/>
    <tableColumn id="5" xr3:uid="{EE011B04-8526-4850-BC40-C83F37B3243C}" name="MAX POSSIBLE APPLICATION SCORE" totalsRowLabel="n/a" dataDxfId="8" totalsRowDxfId="7" dataCellStyle="Percent"/>
    <tableColumn id="6" xr3:uid="{84BE6F12-DCCA-4B54-A2A1-BB631BBE5E9D}" name="ESTIMATED TOTAL AVAILABLE FUNDING" totalsRowFunction="sum" dataDxfId="6" totalsRowDxfId="5" dataCellStyle="Currency"/>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DA9FDDA-89BC-49DA-8885-27D1814C22B8}" name="Table2" displayName="Table2" ref="A10:F11" totalsRowShown="0" headerRowDxfId="62" headerRowBorderDxfId="3" tableBorderDxfId="61" totalsRowBorderDxfId="60">
  <autoFilter ref="A10:F11" xr:uid="{5DA9FDDA-89BC-49DA-8885-27D1814C22B8}">
    <filterColumn colId="0" hiddenButton="1"/>
    <filterColumn colId="1" hiddenButton="1"/>
    <filterColumn colId="2" hiddenButton="1"/>
    <filterColumn colId="3" hiddenButton="1"/>
    <filterColumn colId="4" hiddenButton="1"/>
    <filterColumn colId="5" hiddenButton="1"/>
  </autoFilter>
  <tableColumns count="6">
    <tableColumn id="1" xr3:uid="{BD51A553-D8A7-41AD-BF8E-A130E18FBA7D}" name="FUNDING PROGRAM" dataDxfId="59"/>
    <tableColumn id="2" xr3:uid="{0BE0F20E-2C9A-4216-9C05-973DEA8995FD}" name=" GRANT AWARD TOTAL" dataDxfId="58" dataCellStyle="Currency"/>
    <tableColumn id="3" xr3:uid="{D9334918-E50A-4E18-B993-8ECE1F1EDB34}" name="ESTIMATED PROGRAM INCOME" dataDxfId="57"/>
    <tableColumn id="4" xr3:uid="{A7C7BB51-ECC6-48AC-9EBA-BEA5CD5ABF4D}" name="REALLOCATED FUNDING" dataDxfId="56"/>
    <tableColumn id="5" xr3:uid="{44827D53-C117-40DC-898C-6D127F5CB154}" name="MAXIMUM POSSIBLE APPLICATION SCORE" dataDxfId="55" dataCellStyle="Percent"/>
    <tableColumn id="6" xr3:uid="{B0AEB9B8-7BA1-42D3-9F4E-721FB396FB58}" name=" TOTAL AVAILABLE FUNDING" dataDxfId="54" dataCellStyle="Currency"/>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DDF03EA-E4EE-4B2D-A9DE-9F33C550E81D}" name="Table3" displayName="Table3" ref="A3:D17" totalsRowShown="0" headerRowDxfId="51" headerRowBorderDxfId="2" tableBorderDxfId="53" totalsRowBorderDxfId="52">
  <autoFilter ref="A3:D17" xr:uid="{DDDF03EA-E4EE-4B2D-A9DE-9F33C550E81D}">
    <filterColumn colId="0" hiddenButton="1"/>
    <filterColumn colId="1" hiddenButton="1"/>
    <filterColumn colId="2" hiddenButton="1"/>
    <filterColumn colId="3" hiddenButton="1"/>
  </autoFilter>
  <tableColumns count="4">
    <tableColumn id="1" xr3:uid="{0FCF2CC4-0B0D-4325-95B5-3BFF9F32CE8D}" name="FUNDING PROGRAM" dataDxfId="24"/>
    <tableColumn id="2" xr3:uid="{47C37BD6-26C9-4969-A3E4-290745580E42}" name="CATEGORY NAME" dataDxfId="23" dataCellStyle="Currency"/>
    <tableColumn id="3" xr3:uid="{AA81070F-577F-4515-A1EB-BA28FB5B767D}" name="ALLOCATION CAP ($)" dataDxfId="22" dataCellStyle="Currency"/>
    <tableColumn id="4" xr3:uid="{E13039A7-2947-45CD-9775-01D18DDB63DB}" name="ALLOCATION CAP (%)" dataDxfId="2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AFF66AF-340A-46B6-B4FC-E6C73FB1CB67}" name="Table4" displayName="Table4" ref="A3:C13" totalsRowShown="0" headerRowDxfId="45" headerRowBorderDxfId="1" tableBorderDxfId="50" totalsRowBorderDxfId="49">
  <autoFilter ref="A3:C13" xr:uid="{1AFF66AF-340A-46B6-B4FC-E6C73FB1CB67}">
    <filterColumn colId="0" hiddenButton="1"/>
    <filterColumn colId="1" hiddenButton="1"/>
    <filterColumn colId="2" hiddenButton="1"/>
  </autoFilter>
  <tableColumns count="3">
    <tableColumn id="1" xr3:uid="{6FCB6694-D7CC-41F3-85BB-5B29073A61C0}" name="FUNDING PROGRAM" dataDxfId="48"/>
    <tableColumn id="2" xr3:uid="{D92868ED-7434-49D9-BD0C-6AAB8C0C830B}" name="CONTINGENT NEED" dataDxfId="47"/>
    <tableColumn id="3" xr3:uid="{202E7522-5E28-477D-BEC7-6D827B8DD0CF}" name="CONTINGENT PLAN" dataDxfId="4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171EFD4-0A97-44F5-A656-7AD29DD99CE7}" name="Table5" displayName="Table5" ref="A3:H87" totalsRowCount="1" headerRowDxfId="36" dataDxfId="37" headerRowBorderDxfId="0" tableBorderDxfId="44" totalsRowBorderDxfId="43">
  <autoFilter ref="A3:H86" xr:uid="{9171EFD4-0A97-44F5-A656-7AD29DD99CE7}"/>
  <tableColumns count="8">
    <tableColumn id="1" xr3:uid="{D12E1B4E-5CEA-42D9-96D3-6D6EBD97D4A1}" name="APPLICATION" totalsRowLabel="TOTAL " dataDxfId="42" totalsRowDxfId="32"/>
    <tableColumn id="2" xr3:uid="{58897E3B-8D53-445B-B339-143460EB0ED6}" name="APPLICANT" totalsRowLabel="n/a" dataDxfId="41" totalsRowDxfId="31"/>
    <tableColumn id="3" xr3:uid="{2E71E7CB-140C-4D5F-A69F-F9965F3871A1}" name="PROJECT/PROGRAM" totalsRowLabel="n/a" dataDxfId="40" totalsRowDxfId="30"/>
    <tableColumn id="4" xr3:uid="{646B461F-B25A-4274-8D9E-097B77DA6F29}" name="SCORE (%)" totalsRowLabel="n/a" dataDxfId="39" totalsRowDxfId="29" dataCellStyle="Percent"/>
    <tableColumn id="5" xr3:uid="{4CA48923-576D-432F-B773-372C715B6CC9}" name="REQUEST" totalsRowFunction="sum" dataDxfId="33" totalsRowDxfId="28"/>
    <tableColumn id="6" xr3:uid="{5AEF6C87-0875-4E9D-999E-E5E436AB5F36}" name="MINIMUM ASK" totalsRowLabel="n/a" dataDxfId="34" totalsRowDxfId="27"/>
    <tableColumn id="7" xr3:uid="{81FA6A71-3FB8-4A3D-890B-49C9C2946CE4}" name="CDCIP RECOMMENDS" totalsRowFunction="sum" dataDxfId="35" totalsRowDxfId="26"/>
    <tableColumn id="8" xr3:uid="{422717C8-B3EE-413F-8726-0BA109CA9A7C}" name="MAYOR _x000a_RECOMMENDS" totalsRowFunction="sum" dataDxfId="38" totalsRowDxfId="25"/>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771B9-E10D-4CF8-9B55-47839B49FA59}">
  <dimension ref="A1:L49"/>
  <sheetViews>
    <sheetView tabSelected="1" view="pageLayout" zoomScale="110" zoomScaleNormal="100" zoomScalePageLayoutView="110" workbookViewId="0">
      <selection activeCell="B14" sqref="B14"/>
    </sheetView>
  </sheetViews>
  <sheetFormatPr defaultColWidth="9.08984375" defaultRowHeight="16.5" x14ac:dyDescent="0.45"/>
  <cols>
    <col min="1" max="1" width="23.54296875" style="134" customWidth="1"/>
    <col min="2" max="2" width="24.36328125" style="130" customWidth="1"/>
    <col min="3" max="3" width="20.54296875" style="130" customWidth="1"/>
    <col min="4" max="4" width="18.1796875" style="130" customWidth="1"/>
    <col min="5" max="5" width="22.26953125" style="130" customWidth="1"/>
    <col min="6" max="6" width="21.7265625" style="130" customWidth="1"/>
    <col min="7" max="12" width="9.08984375" style="125"/>
    <col min="13" max="16384" width="9.08984375" style="1"/>
  </cols>
  <sheetData>
    <row r="1" spans="1:12" ht="85.5" customHeight="1" x14ac:dyDescent="0.45">
      <c r="A1" s="170" t="s">
        <v>234</v>
      </c>
      <c r="B1" s="170"/>
      <c r="C1" s="170"/>
      <c r="D1" s="170"/>
      <c r="E1" s="170"/>
      <c r="F1" s="170"/>
    </row>
    <row r="2" spans="1:12" ht="13.5" customHeight="1" x14ac:dyDescent="0.45">
      <c r="A2" s="136"/>
      <c r="B2" s="136"/>
      <c r="C2" s="136"/>
      <c r="D2" s="136"/>
      <c r="E2" s="136"/>
      <c r="F2" s="136"/>
    </row>
    <row r="3" spans="1:12" ht="33.5" customHeight="1" thickBot="1" x14ac:dyDescent="0.5">
      <c r="A3" s="326" t="s">
        <v>236</v>
      </c>
      <c r="B3" s="327" t="s">
        <v>25</v>
      </c>
      <c r="C3" s="327" t="s">
        <v>21</v>
      </c>
      <c r="D3" s="327" t="s">
        <v>28</v>
      </c>
      <c r="E3" s="327" t="s">
        <v>262</v>
      </c>
      <c r="F3" s="328" t="s">
        <v>238</v>
      </c>
      <c r="G3" s="132"/>
      <c r="H3" s="132"/>
    </row>
    <row r="4" spans="1:12" ht="36" customHeight="1" x14ac:dyDescent="0.45">
      <c r="A4" s="322" t="s">
        <v>230</v>
      </c>
      <c r="B4" s="323">
        <v>3250831</v>
      </c>
      <c r="C4" s="323">
        <v>950000</v>
      </c>
      <c r="D4" s="323">
        <v>917447</v>
      </c>
      <c r="E4" s="324">
        <v>1</v>
      </c>
      <c r="F4" s="325">
        <v>5118278</v>
      </c>
    </row>
    <row r="5" spans="1:12" ht="32.5" customHeight="1" x14ac:dyDescent="0.45">
      <c r="A5" s="288" t="s">
        <v>231</v>
      </c>
      <c r="B5" s="280">
        <v>293174</v>
      </c>
      <c r="C5" s="280">
        <v>0</v>
      </c>
      <c r="D5" s="280">
        <v>5890</v>
      </c>
      <c r="E5" s="290">
        <v>1</v>
      </c>
      <c r="F5" s="289">
        <v>299064</v>
      </c>
    </row>
    <row r="6" spans="1:12" ht="43.5" customHeight="1" x14ac:dyDescent="0.45">
      <c r="A6" s="288" t="s">
        <v>232</v>
      </c>
      <c r="B6" s="280">
        <v>817318</v>
      </c>
      <c r="C6" s="280">
        <v>800000</v>
      </c>
      <c r="D6" s="280">
        <v>574508</v>
      </c>
      <c r="E6" s="290">
        <v>1</v>
      </c>
      <c r="F6" s="289">
        <v>2542912</v>
      </c>
    </row>
    <row r="7" spans="1:12" ht="33" customHeight="1" thickBot="1" x14ac:dyDescent="0.5">
      <c r="A7" s="309" t="s">
        <v>233</v>
      </c>
      <c r="B7" s="310">
        <v>972032</v>
      </c>
      <c r="C7" s="310">
        <v>0</v>
      </c>
      <c r="D7" s="310">
        <v>0</v>
      </c>
      <c r="E7" s="311">
        <v>1</v>
      </c>
      <c r="F7" s="312">
        <v>972032</v>
      </c>
    </row>
    <row r="8" spans="1:12" ht="20.149999999999999" customHeight="1" x14ac:dyDescent="0.45">
      <c r="A8" s="306" t="s">
        <v>263</v>
      </c>
      <c r="B8" s="308">
        <f>SUBTOTAL(109,Table1[ESTIMATED GRANT AWARD TOTAL])</f>
        <v>5333355</v>
      </c>
      <c r="C8" s="308">
        <f>SUBTOTAL(109,Table1[ESTIMATED PROGRAM INCOME])</f>
        <v>1750000</v>
      </c>
      <c r="D8" s="308">
        <f>SUBTOTAL(109,Table1[REALLOCATED FUNDING])</f>
        <v>1497845</v>
      </c>
      <c r="E8" s="307" t="s">
        <v>42</v>
      </c>
      <c r="F8" s="308">
        <f>SUBTOTAL(109,Table1[ESTIMATED TOTAL AVAILABLE FUNDING])</f>
        <v>8932286</v>
      </c>
    </row>
    <row r="9" spans="1:12" ht="31" customHeight="1" x14ac:dyDescent="0.45">
      <c r="A9" s="133"/>
      <c r="B9" s="133"/>
      <c r="C9" s="133"/>
      <c r="D9" s="133"/>
      <c r="E9" s="133"/>
      <c r="F9" s="133"/>
    </row>
    <row r="10" spans="1:12" ht="35.5" customHeight="1" thickBot="1" x14ac:dyDescent="0.5">
      <c r="A10" s="326" t="s">
        <v>236</v>
      </c>
      <c r="B10" s="327" t="s">
        <v>240</v>
      </c>
      <c r="C10" s="327" t="s">
        <v>21</v>
      </c>
      <c r="D10" s="327" t="s">
        <v>28</v>
      </c>
      <c r="E10" s="327" t="s">
        <v>237</v>
      </c>
      <c r="F10" s="328" t="s">
        <v>239</v>
      </c>
    </row>
    <row r="11" spans="1:12" ht="30" customHeight="1" x14ac:dyDescent="0.45">
      <c r="A11" s="306" t="s">
        <v>265</v>
      </c>
      <c r="B11" s="329">
        <v>2370500</v>
      </c>
      <c r="C11" s="330" t="s">
        <v>42</v>
      </c>
      <c r="D11" s="330" t="s">
        <v>42</v>
      </c>
      <c r="E11" s="331">
        <v>1</v>
      </c>
      <c r="F11" s="332">
        <v>2370500</v>
      </c>
    </row>
    <row r="12" spans="1:12" s="118" customFormat="1" ht="31" customHeight="1" x14ac:dyDescent="0.45">
      <c r="A12" s="131"/>
      <c r="B12" s="131"/>
      <c r="C12" s="131"/>
      <c r="D12" s="131"/>
      <c r="E12" s="131"/>
      <c r="F12" s="131"/>
      <c r="G12" s="126"/>
      <c r="H12" s="126"/>
      <c r="I12" s="126"/>
      <c r="J12" s="126"/>
      <c r="K12" s="126"/>
      <c r="L12" s="126"/>
    </row>
    <row r="13" spans="1:12" s="118" customFormat="1" ht="31" customHeight="1" x14ac:dyDescent="0.45">
      <c r="A13" s="130"/>
      <c r="B13" s="130"/>
      <c r="C13" s="130"/>
      <c r="D13" s="130"/>
      <c r="E13" s="130"/>
      <c r="F13" s="130"/>
      <c r="G13" s="126"/>
      <c r="H13" s="126"/>
      <c r="I13" s="126"/>
      <c r="J13" s="126"/>
      <c r="K13" s="126"/>
      <c r="L13" s="126"/>
    </row>
    <row r="14" spans="1:12" ht="21.5" customHeight="1" x14ac:dyDescent="0.45"/>
    <row r="15" spans="1:12" ht="20.5" customHeight="1" x14ac:dyDescent="0.45">
      <c r="A15" s="135"/>
      <c r="B15" s="135"/>
      <c r="C15" s="135"/>
      <c r="D15" s="135"/>
      <c r="E15" s="135"/>
      <c r="F15" s="135"/>
    </row>
    <row r="16" spans="1:12" ht="19.5" customHeight="1" x14ac:dyDescent="0.45">
      <c r="A16" s="135"/>
      <c r="B16" s="135"/>
      <c r="C16" s="135"/>
      <c r="D16" s="135"/>
      <c r="E16" s="135"/>
      <c r="F16" s="135"/>
    </row>
    <row r="17" spans="1:12" ht="19.5" customHeight="1" x14ac:dyDescent="0.45">
      <c r="A17" s="130"/>
    </row>
    <row r="18" spans="1:12" ht="19.5" customHeight="1" x14ac:dyDescent="0.45">
      <c r="A18" s="130"/>
    </row>
    <row r="19" spans="1:12" ht="21.5" customHeight="1" x14ac:dyDescent="0.45">
      <c r="A19" s="130"/>
    </row>
    <row r="20" spans="1:12" ht="12" customHeight="1" x14ac:dyDescent="0.45">
      <c r="A20" s="130"/>
    </row>
    <row r="21" spans="1:12" s="118" customFormat="1" ht="31" customHeight="1" x14ac:dyDescent="0.45">
      <c r="A21" s="130"/>
      <c r="B21" s="130"/>
      <c r="C21" s="130"/>
      <c r="D21" s="130"/>
      <c r="E21" s="130"/>
      <c r="F21" s="130"/>
      <c r="G21" s="126"/>
      <c r="H21" s="126"/>
      <c r="I21" s="126"/>
      <c r="J21" s="126"/>
      <c r="K21" s="126"/>
      <c r="L21" s="126"/>
    </row>
    <row r="22" spans="1:12" s="118" customFormat="1" ht="31" customHeight="1" x14ac:dyDescent="0.45">
      <c r="A22" s="130"/>
      <c r="B22" s="130"/>
      <c r="C22" s="130"/>
      <c r="D22" s="130"/>
      <c r="E22" s="130"/>
      <c r="F22" s="130"/>
      <c r="G22" s="126"/>
      <c r="H22" s="126"/>
      <c r="I22" s="126"/>
      <c r="J22" s="126"/>
      <c r="K22" s="126"/>
      <c r="L22" s="126"/>
    </row>
    <row r="23" spans="1:12" ht="21" customHeight="1" x14ac:dyDescent="0.45"/>
    <row r="24" spans="1:12" ht="19.5" customHeight="1" x14ac:dyDescent="0.45">
      <c r="A24" s="135"/>
      <c r="B24" s="135"/>
      <c r="C24" s="135"/>
      <c r="D24" s="135"/>
      <c r="E24" s="135"/>
      <c r="F24" s="135"/>
    </row>
    <row r="25" spans="1:12" ht="19.5" customHeight="1" x14ac:dyDescent="0.45">
      <c r="A25" s="135"/>
      <c r="B25" s="135"/>
      <c r="C25" s="135"/>
      <c r="D25" s="135"/>
      <c r="E25" s="135"/>
      <c r="F25" s="135"/>
    </row>
    <row r="26" spans="1:12" ht="19.25" customHeight="1" x14ac:dyDescent="0.45">
      <c r="A26" s="130"/>
    </row>
    <row r="27" spans="1:12" s="123" customFormat="1" ht="17" customHeight="1" x14ac:dyDescent="0.45">
      <c r="A27" s="130"/>
      <c r="B27" s="130"/>
      <c r="C27" s="130"/>
      <c r="D27" s="130"/>
      <c r="E27" s="130"/>
      <c r="F27" s="130"/>
      <c r="G27" s="127"/>
      <c r="H27" s="127"/>
      <c r="I27" s="127"/>
      <c r="J27" s="127"/>
      <c r="K27" s="127"/>
      <c r="L27" s="127"/>
    </row>
    <row r="28" spans="1:12" ht="20" customHeight="1" x14ac:dyDescent="0.45">
      <c r="A28" s="130"/>
    </row>
    <row r="29" spans="1:12" ht="12" customHeight="1" x14ac:dyDescent="0.45">
      <c r="A29" s="130"/>
    </row>
    <row r="30" spans="1:12" ht="35.5" customHeight="1" x14ac:dyDescent="0.45">
      <c r="A30" s="130"/>
    </row>
    <row r="31" spans="1:12" ht="35.5" customHeight="1" x14ac:dyDescent="0.45">
      <c r="A31" s="130"/>
    </row>
    <row r="32" spans="1:12" ht="24.65" customHeight="1" x14ac:dyDescent="0.45"/>
    <row r="33" spans="1:2" ht="28" customHeight="1" x14ac:dyDescent="0.45">
      <c r="A33" s="128"/>
      <c r="B33" s="129"/>
    </row>
    <row r="34" spans="1:2" ht="19.5" customHeight="1" x14ac:dyDescent="0.45">
      <c r="A34" s="128"/>
      <c r="B34" s="129"/>
    </row>
    <row r="35" spans="1:2" ht="19.5" customHeight="1" x14ac:dyDescent="0.45">
      <c r="A35" s="130"/>
    </row>
    <row r="36" spans="1:2" ht="19.5" customHeight="1" x14ac:dyDescent="0.45">
      <c r="A36" s="130"/>
    </row>
    <row r="37" spans="1:2" ht="30" customHeight="1" x14ac:dyDescent="0.45">
      <c r="A37" s="130"/>
    </row>
    <row r="38" spans="1:2" ht="11" customHeight="1" x14ac:dyDescent="0.45">
      <c r="A38" s="130"/>
    </row>
    <row r="39" spans="1:2" ht="36" customHeight="1" x14ac:dyDescent="0.45">
      <c r="A39" s="130"/>
    </row>
    <row r="40" spans="1:2" ht="36" customHeight="1" x14ac:dyDescent="0.45">
      <c r="A40" s="130"/>
    </row>
    <row r="41" spans="1:2" ht="21" customHeight="1" x14ac:dyDescent="0.45">
      <c r="A41" s="130"/>
    </row>
    <row r="42" spans="1:2" ht="15.5" customHeight="1" x14ac:dyDescent="0.45">
      <c r="A42" s="130"/>
    </row>
    <row r="43" spans="1:2" x14ac:dyDescent="0.45">
      <c r="A43" s="130"/>
    </row>
    <row r="44" spans="1:2" x14ac:dyDescent="0.45">
      <c r="A44" s="130"/>
    </row>
    <row r="45" spans="1:2" x14ac:dyDescent="0.45">
      <c r="A45" s="130"/>
    </row>
    <row r="46" spans="1:2" ht="31" customHeight="1" x14ac:dyDescent="0.45">
      <c r="A46" s="130"/>
    </row>
    <row r="47" spans="1:2" x14ac:dyDescent="0.45">
      <c r="A47" s="130"/>
    </row>
    <row r="48" spans="1:2" x14ac:dyDescent="0.45">
      <c r="A48" s="130"/>
    </row>
    <row r="49" spans="1:1" x14ac:dyDescent="0.45">
      <c r="A49" s="130"/>
    </row>
  </sheetData>
  <sheetProtection sheet="1" objects="1" scenarios="1" sort="0" autoFilter="0"/>
  <mergeCells count="1">
    <mergeCell ref="A1:F1"/>
  </mergeCells>
  <pageMargins left="0.25" right="0.25" top="0.25" bottom="0.24739583333333334" header="0.3" footer="0.3"/>
  <pageSetup orientation="landscape" r:id="rId1"/>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A1F67-8797-45AD-9292-6E237CA3A4BB}">
  <dimension ref="A1:F39"/>
  <sheetViews>
    <sheetView view="pageLayout" zoomScale="110" zoomScaleNormal="100" zoomScalePageLayoutView="110" workbookViewId="0">
      <selection activeCell="A3" sqref="A3:D3"/>
    </sheetView>
  </sheetViews>
  <sheetFormatPr defaultColWidth="9.08984375" defaultRowHeight="16.5" x14ac:dyDescent="0.45"/>
  <cols>
    <col min="1" max="1" width="42.1796875" style="1" customWidth="1"/>
    <col min="2" max="2" width="33.90625" style="1" customWidth="1"/>
    <col min="3" max="3" width="23" style="1" customWidth="1"/>
    <col min="4" max="4" width="24.54296875" style="1" customWidth="1"/>
    <col min="5" max="16384" width="9.08984375" style="1"/>
  </cols>
  <sheetData>
    <row r="1" spans="1:6" ht="36" customHeight="1" x14ac:dyDescent="0.45">
      <c r="A1" s="169" t="s">
        <v>235</v>
      </c>
      <c r="B1" s="168"/>
      <c r="C1" s="168"/>
      <c r="D1" s="168"/>
      <c r="E1" s="168"/>
      <c r="F1" s="124"/>
    </row>
    <row r="2" spans="1:6" ht="12.5" customHeight="1" x14ac:dyDescent="0.45">
      <c r="A2" s="4"/>
    </row>
    <row r="3" spans="1:6" ht="22" customHeight="1" thickBot="1" x14ac:dyDescent="0.5">
      <c r="A3" s="333" t="s">
        <v>236</v>
      </c>
      <c r="B3" s="334" t="s">
        <v>13</v>
      </c>
      <c r="C3" s="334" t="s">
        <v>14</v>
      </c>
      <c r="D3" s="335" t="s">
        <v>29</v>
      </c>
    </row>
    <row r="4" spans="1:6" ht="21.5" customHeight="1" x14ac:dyDescent="0.45">
      <c r="A4" s="322" t="s">
        <v>244</v>
      </c>
      <c r="B4" s="323" t="s">
        <v>38</v>
      </c>
      <c r="C4" s="323" t="s">
        <v>42</v>
      </c>
      <c r="D4" s="325" t="s">
        <v>42</v>
      </c>
    </row>
    <row r="5" spans="1:6" ht="21.5" customHeight="1" x14ac:dyDescent="0.45">
      <c r="A5" s="288" t="s">
        <v>244</v>
      </c>
      <c r="B5" s="319" t="s">
        <v>39</v>
      </c>
      <c r="C5" s="280" t="s">
        <v>42</v>
      </c>
      <c r="D5" s="289" t="s">
        <v>42</v>
      </c>
    </row>
    <row r="6" spans="1:6" ht="21.5" customHeight="1" x14ac:dyDescent="0.45">
      <c r="A6" s="288" t="s">
        <v>244</v>
      </c>
      <c r="B6" s="121" t="s">
        <v>40</v>
      </c>
      <c r="C6" s="280">
        <v>630124.65</v>
      </c>
      <c r="D6" s="320">
        <v>0.15</v>
      </c>
    </row>
    <row r="7" spans="1:6" ht="21.5" customHeight="1" x14ac:dyDescent="0.45">
      <c r="A7" s="288" t="s">
        <v>244</v>
      </c>
      <c r="B7" s="121" t="s">
        <v>41</v>
      </c>
      <c r="C7" s="280">
        <v>650166.20000000007</v>
      </c>
      <c r="D7" s="320">
        <v>0.2</v>
      </c>
    </row>
    <row r="8" spans="1:6" ht="21.5" customHeight="1" x14ac:dyDescent="0.45">
      <c r="A8" s="288" t="s">
        <v>245</v>
      </c>
      <c r="B8" s="121" t="s">
        <v>95</v>
      </c>
      <c r="C8" s="280">
        <v>179438.4</v>
      </c>
      <c r="D8" s="320">
        <v>0.6</v>
      </c>
    </row>
    <row r="9" spans="1:6" ht="21.5" customHeight="1" x14ac:dyDescent="0.45">
      <c r="A9" s="288" t="s">
        <v>245</v>
      </c>
      <c r="B9" s="121" t="s">
        <v>96</v>
      </c>
      <c r="C9" s="280" t="s">
        <v>42</v>
      </c>
      <c r="D9" s="320" t="s">
        <v>42</v>
      </c>
    </row>
    <row r="10" spans="1:6" ht="21.5" customHeight="1" x14ac:dyDescent="0.45">
      <c r="A10" s="288" t="s">
        <v>245</v>
      </c>
      <c r="B10" s="121" t="s">
        <v>41</v>
      </c>
      <c r="C10" s="280">
        <v>21988</v>
      </c>
      <c r="D10" s="320">
        <v>7.4999999999999997E-2</v>
      </c>
    </row>
    <row r="11" spans="1:6" ht="21.5" customHeight="1" x14ac:dyDescent="0.45">
      <c r="A11" s="288" t="s">
        <v>246</v>
      </c>
      <c r="B11" s="121" t="s">
        <v>106</v>
      </c>
      <c r="C11" s="280" t="s">
        <v>42</v>
      </c>
      <c r="D11" s="289" t="s">
        <v>42</v>
      </c>
    </row>
    <row r="12" spans="1:6" ht="21.5" customHeight="1" x14ac:dyDescent="0.45">
      <c r="A12" s="288" t="s">
        <v>246</v>
      </c>
      <c r="B12" s="121" t="s">
        <v>105</v>
      </c>
      <c r="C12" s="280">
        <v>473680</v>
      </c>
      <c r="D12" s="289" t="s">
        <v>188</v>
      </c>
    </row>
    <row r="13" spans="1:6" ht="21.5" customHeight="1" x14ac:dyDescent="0.45">
      <c r="A13" s="288" t="s">
        <v>246</v>
      </c>
      <c r="B13" s="280" t="s">
        <v>41</v>
      </c>
      <c r="C13" s="280">
        <v>139182.6</v>
      </c>
      <c r="D13" s="320">
        <v>0.1</v>
      </c>
    </row>
    <row r="14" spans="1:6" ht="21.5" customHeight="1" x14ac:dyDescent="0.45">
      <c r="A14" s="288" t="s">
        <v>247</v>
      </c>
      <c r="B14" s="280" t="s">
        <v>109</v>
      </c>
      <c r="C14" s="280" t="s">
        <v>42</v>
      </c>
      <c r="D14" s="289" t="s">
        <v>42</v>
      </c>
    </row>
    <row r="15" spans="1:6" ht="21.5" customHeight="1" x14ac:dyDescent="0.45">
      <c r="A15" s="288" t="s">
        <v>247</v>
      </c>
      <c r="B15" s="280" t="s">
        <v>41</v>
      </c>
      <c r="C15" s="280">
        <v>29160.959999999999</v>
      </c>
      <c r="D15" s="320">
        <v>0.03</v>
      </c>
    </row>
    <row r="16" spans="1:6" ht="21.5" customHeight="1" x14ac:dyDescent="0.45">
      <c r="A16" s="288" t="s">
        <v>248</v>
      </c>
      <c r="B16" s="280" t="s">
        <v>193</v>
      </c>
      <c r="C16" s="280">
        <v>350000</v>
      </c>
      <c r="D16" s="289" t="s">
        <v>42</v>
      </c>
    </row>
    <row r="17" spans="1:4" ht="21.5" customHeight="1" x14ac:dyDescent="0.45">
      <c r="A17" s="288" t="s">
        <v>248</v>
      </c>
      <c r="B17" s="120" t="s">
        <v>194</v>
      </c>
      <c r="C17" s="120">
        <v>2020500</v>
      </c>
      <c r="D17" s="321" t="s">
        <v>42</v>
      </c>
    </row>
    <row r="18" spans="1:4" ht="14.5" customHeight="1" x14ac:dyDescent="0.45"/>
    <row r="19" spans="1:4" ht="19.5" customHeight="1" x14ac:dyDescent="0.45"/>
    <row r="20" spans="1:4" ht="17" customHeight="1" x14ac:dyDescent="0.45"/>
    <row r="21" spans="1:4" ht="21.5" customHeight="1" x14ac:dyDescent="0.45"/>
    <row r="22" spans="1:4" ht="17" customHeight="1" x14ac:dyDescent="0.45"/>
    <row r="23" spans="1:4" ht="16.5" customHeight="1" x14ac:dyDescent="0.45"/>
    <row r="24" spans="1:4" ht="10.5" customHeight="1" x14ac:dyDescent="0.45"/>
    <row r="25" spans="1:4" ht="19.5" customHeight="1" x14ac:dyDescent="0.45"/>
    <row r="26" spans="1:4" ht="19.5" customHeight="1" x14ac:dyDescent="0.45"/>
    <row r="27" spans="1:4" ht="19.5" customHeight="1" x14ac:dyDescent="0.45"/>
    <row r="28" spans="1:4" ht="19.5" customHeight="1" x14ac:dyDescent="0.45"/>
    <row r="29" spans="1:4" ht="19.5" customHeight="1" x14ac:dyDescent="0.45"/>
    <row r="30" spans="1:4" ht="10.5" customHeight="1" x14ac:dyDescent="0.45"/>
    <row r="31" spans="1:4" ht="19.5" customHeight="1" x14ac:dyDescent="0.45"/>
    <row r="32" spans="1:4" ht="19.5" customHeight="1" x14ac:dyDescent="0.45"/>
    <row r="33" ht="18" customHeight="1" x14ac:dyDescent="0.45"/>
    <row r="34" ht="18" customHeight="1" x14ac:dyDescent="0.45"/>
    <row r="35" ht="19.5" customHeight="1" x14ac:dyDescent="0.45"/>
    <row r="37" ht="18.5" customHeight="1" x14ac:dyDescent="0.45"/>
    <row r="39" ht="29" customHeight="1" x14ac:dyDescent="0.45"/>
  </sheetData>
  <sheetProtection sheet="1" objects="1" scenarios="1" sort="0" autoFilter="0"/>
  <mergeCells count="1">
    <mergeCell ref="A1:E1"/>
  </mergeCells>
  <pageMargins left="0.25" right="0.25" top="0.25" bottom="0.24739583333333334" header="0.3" footer="0.3"/>
  <pageSetup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91A57-C1C8-4737-A332-2C260111E655}">
  <dimension ref="A1:C21"/>
  <sheetViews>
    <sheetView view="pageLayout" zoomScale="110" zoomScaleNormal="100" zoomScalePageLayoutView="110" workbookViewId="0">
      <selection activeCell="C10" sqref="C10"/>
    </sheetView>
  </sheetViews>
  <sheetFormatPr defaultColWidth="9.08984375" defaultRowHeight="16.5" x14ac:dyDescent="0.45"/>
  <cols>
    <col min="1" max="1" width="17.90625" style="1" customWidth="1"/>
    <col min="2" max="2" width="17.26953125" style="1" customWidth="1"/>
    <col min="3" max="3" width="95.81640625" style="1" customWidth="1"/>
    <col min="4" max="16384" width="9.08984375" style="1"/>
  </cols>
  <sheetData>
    <row r="1" spans="1:3" ht="36" customHeight="1" x14ac:dyDescent="0.45">
      <c r="A1" s="318" t="s">
        <v>241</v>
      </c>
    </row>
    <row r="2" spans="1:3" ht="12.5" customHeight="1" x14ac:dyDescent="0.45"/>
    <row r="3" spans="1:3" ht="23.5" customHeight="1" thickBot="1" x14ac:dyDescent="0.5">
      <c r="A3" s="339" t="s">
        <v>236</v>
      </c>
      <c r="B3" s="340" t="s">
        <v>242</v>
      </c>
      <c r="C3" s="341" t="s">
        <v>243</v>
      </c>
    </row>
    <row r="4" spans="1:3" ht="45.5" customHeight="1" x14ac:dyDescent="0.45">
      <c r="A4" s="336" t="s">
        <v>244</v>
      </c>
      <c r="B4" s="337" t="s">
        <v>18</v>
      </c>
      <c r="C4" s="338" t="s">
        <v>126</v>
      </c>
    </row>
    <row r="5" spans="1:3" ht="66" customHeight="1" x14ac:dyDescent="0.45">
      <c r="A5" s="291" t="s">
        <v>244</v>
      </c>
      <c r="B5" s="281" t="s">
        <v>19</v>
      </c>
      <c r="C5" s="293" t="s">
        <v>222</v>
      </c>
    </row>
    <row r="6" spans="1:3" s="119" customFormat="1" ht="44.5" customHeight="1" x14ac:dyDescent="0.35">
      <c r="A6" s="291" t="s">
        <v>245</v>
      </c>
      <c r="B6" s="281" t="s">
        <v>18</v>
      </c>
      <c r="C6" s="293" t="s">
        <v>171</v>
      </c>
    </row>
    <row r="7" spans="1:3" s="118" customFormat="1" ht="58.5" customHeight="1" x14ac:dyDescent="0.45">
      <c r="A7" s="291" t="s">
        <v>245</v>
      </c>
      <c r="B7" s="281" t="s">
        <v>19</v>
      </c>
      <c r="C7" s="293" t="s">
        <v>223</v>
      </c>
    </row>
    <row r="8" spans="1:3" ht="42" customHeight="1" x14ac:dyDescent="0.45">
      <c r="A8" s="292" t="s">
        <v>246</v>
      </c>
      <c r="B8" s="281" t="s">
        <v>18</v>
      </c>
      <c r="C8" s="293" t="s">
        <v>181</v>
      </c>
    </row>
    <row r="9" spans="1:3" ht="64.5" customHeight="1" x14ac:dyDescent="0.45">
      <c r="A9" s="292" t="s">
        <v>246</v>
      </c>
      <c r="B9" s="281" t="s">
        <v>19</v>
      </c>
      <c r="C9" s="293" t="s">
        <v>224</v>
      </c>
    </row>
    <row r="10" spans="1:3" ht="30" customHeight="1" x14ac:dyDescent="0.45">
      <c r="A10" s="292" t="s">
        <v>247</v>
      </c>
      <c r="B10" s="281" t="s">
        <v>18</v>
      </c>
      <c r="C10" s="293" t="s">
        <v>110</v>
      </c>
    </row>
    <row r="11" spans="1:3" s="118" customFormat="1" ht="57" customHeight="1" x14ac:dyDescent="0.45">
      <c r="A11" s="292" t="s">
        <v>247</v>
      </c>
      <c r="B11" s="281" t="s">
        <v>19</v>
      </c>
      <c r="C11" s="293" t="s">
        <v>225</v>
      </c>
    </row>
    <row r="12" spans="1:3" ht="27" customHeight="1" x14ac:dyDescent="0.45">
      <c r="A12" s="291" t="s">
        <v>248</v>
      </c>
      <c r="B12" s="281" t="s">
        <v>189</v>
      </c>
      <c r="C12" s="293" t="s">
        <v>191</v>
      </c>
    </row>
    <row r="13" spans="1:3" ht="52.5" customHeight="1" x14ac:dyDescent="0.45">
      <c r="A13" s="294" t="s">
        <v>248</v>
      </c>
      <c r="B13" s="295" t="s">
        <v>190</v>
      </c>
      <c r="C13" s="296" t="s">
        <v>192</v>
      </c>
    </row>
    <row r="14" spans="1:3" ht="55" customHeight="1" x14ac:dyDescent="0.45"/>
    <row r="15" spans="1:3" ht="90" customHeight="1" x14ac:dyDescent="0.45"/>
    <row r="16" spans="1:3" ht="19.5" customHeight="1" x14ac:dyDescent="0.45"/>
    <row r="17" ht="54" customHeight="1" x14ac:dyDescent="0.45"/>
    <row r="18" ht="72" customHeight="1" x14ac:dyDescent="0.45"/>
    <row r="20" ht="39.5" customHeight="1" x14ac:dyDescent="0.45"/>
    <row r="21" ht="59.5" customHeight="1" x14ac:dyDescent="0.45"/>
  </sheetData>
  <sheetProtection sheet="1" objects="1" scenarios="1" sort="0" autoFilter="0"/>
  <pageMargins left="0.25" right="0.25" top="0.25" bottom="0.24739583333333334" header="0.3" footer="0.3"/>
  <pageSetup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656FC-68F5-4B7B-8460-A0B73950F230}">
  <dimension ref="A1:K94"/>
  <sheetViews>
    <sheetView view="pageLayout" zoomScale="110" zoomScaleNormal="100" zoomScalePageLayoutView="110" workbookViewId="0">
      <selection activeCell="F96" sqref="F96"/>
    </sheetView>
  </sheetViews>
  <sheetFormatPr defaultColWidth="9.08984375" defaultRowHeight="16.5" x14ac:dyDescent="0.45"/>
  <cols>
    <col min="1" max="1" width="20.81640625" style="1" customWidth="1"/>
    <col min="2" max="2" width="20.90625" style="1" customWidth="1"/>
    <col min="3" max="3" width="29.81640625" style="1" customWidth="1"/>
    <col min="4" max="4" width="10" style="118" customWidth="1"/>
    <col min="5" max="5" width="12.81640625" style="118" customWidth="1"/>
    <col min="6" max="6" width="12.1796875" style="118" customWidth="1"/>
    <col min="7" max="7" width="14" style="118" customWidth="1"/>
    <col min="8" max="8" width="13.26953125" style="118" customWidth="1"/>
    <col min="9" max="16384" width="9.08984375" style="1"/>
  </cols>
  <sheetData>
    <row r="1" spans="1:11" ht="36" customHeight="1" x14ac:dyDescent="0.45">
      <c r="A1" s="318" t="s">
        <v>249</v>
      </c>
    </row>
    <row r="2" spans="1:11" ht="12.5" customHeight="1" x14ac:dyDescent="0.45"/>
    <row r="3" spans="1:11" ht="29.5" customHeight="1" thickBot="1" x14ac:dyDescent="0.5">
      <c r="A3" s="347" t="s">
        <v>250</v>
      </c>
      <c r="B3" s="348" t="s">
        <v>0</v>
      </c>
      <c r="C3" s="348" t="s">
        <v>1</v>
      </c>
      <c r="D3" s="348" t="s">
        <v>251</v>
      </c>
      <c r="E3" s="348" t="s">
        <v>3</v>
      </c>
      <c r="F3" s="348" t="s">
        <v>261</v>
      </c>
      <c r="G3" s="348" t="s">
        <v>228</v>
      </c>
      <c r="H3" s="349" t="s">
        <v>229</v>
      </c>
    </row>
    <row r="4" spans="1:11" ht="30.5" customHeight="1" x14ac:dyDescent="0.45">
      <c r="A4" s="342" t="s">
        <v>252</v>
      </c>
      <c r="B4" s="343" t="s">
        <v>44</v>
      </c>
      <c r="C4" s="343" t="s">
        <v>45</v>
      </c>
      <c r="D4" s="344" t="s">
        <v>42</v>
      </c>
      <c r="E4" s="345">
        <v>650166.19999999995</v>
      </c>
      <c r="F4" s="337" t="s">
        <v>42</v>
      </c>
      <c r="G4" s="345">
        <v>650166</v>
      </c>
      <c r="H4" s="346">
        <v>650166</v>
      </c>
    </row>
    <row r="5" spans="1:11" ht="32.5" customHeight="1" x14ac:dyDescent="0.45">
      <c r="A5" s="297" t="s">
        <v>253</v>
      </c>
      <c r="B5" s="284" t="s">
        <v>127</v>
      </c>
      <c r="C5" s="284" t="s">
        <v>132</v>
      </c>
      <c r="D5" s="285">
        <v>0.79</v>
      </c>
      <c r="E5" s="286">
        <v>215000</v>
      </c>
      <c r="F5" s="286">
        <v>107000</v>
      </c>
      <c r="G5" s="286">
        <v>215000</v>
      </c>
      <c r="H5" s="299">
        <v>215000</v>
      </c>
    </row>
    <row r="6" spans="1:11" ht="29.5" customHeight="1" x14ac:dyDescent="0.45">
      <c r="A6" s="297" t="s">
        <v>253</v>
      </c>
      <c r="B6" s="284" t="s">
        <v>128</v>
      </c>
      <c r="C6" s="284" t="s">
        <v>133</v>
      </c>
      <c r="D6" s="285">
        <v>0.74</v>
      </c>
      <c r="E6" s="286">
        <v>720000</v>
      </c>
      <c r="F6" s="286">
        <v>450000</v>
      </c>
      <c r="G6" s="286">
        <v>720000</v>
      </c>
      <c r="H6" s="299">
        <v>720000</v>
      </c>
    </row>
    <row r="7" spans="1:11" ht="29.5" customHeight="1" x14ac:dyDescent="0.45">
      <c r="A7" s="297" t="s">
        <v>253</v>
      </c>
      <c r="B7" s="284" t="s">
        <v>129</v>
      </c>
      <c r="C7" s="284" t="s">
        <v>87</v>
      </c>
      <c r="D7" s="285">
        <v>0.74</v>
      </c>
      <c r="E7" s="286">
        <v>400000</v>
      </c>
      <c r="F7" s="286">
        <v>300000</v>
      </c>
      <c r="G7" s="286">
        <v>400000</v>
      </c>
      <c r="H7" s="299">
        <v>400000</v>
      </c>
    </row>
    <row r="8" spans="1:11" ht="45.5" customHeight="1" x14ac:dyDescent="0.45">
      <c r="A8" s="297" t="s">
        <v>253</v>
      </c>
      <c r="B8" s="284" t="s">
        <v>130</v>
      </c>
      <c r="C8" s="284" t="s">
        <v>134</v>
      </c>
      <c r="D8" s="285">
        <v>0.71</v>
      </c>
      <c r="E8" s="286">
        <v>402500</v>
      </c>
      <c r="F8" s="286">
        <v>250000</v>
      </c>
      <c r="G8" s="286">
        <v>402500</v>
      </c>
      <c r="H8" s="299">
        <v>402500</v>
      </c>
    </row>
    <row r="9" spans="1:11" ht="29.5" customHeight="1" x14ac:dyDescent="0.45">
      <c r="A9" s="297" t="s">
        <v>253</v>
      </c>
      <c r="B9" s="284" t="s">
        <v>81</v>
      </c>
      <c r="C9" s="284" t="s">
        <v>135</v>
      </c>
      <c r="D9" s="285">
        <v>0.71</v>
      </c>
      <c r="E9" s="286">
        <v>315000</v>
      </c>
      <c r="F9" s="286">
        <v>315000</v>
      </c>
      <c r="G9" s="286">
        <v>315000</v>
      </c>
      <c r="H9" s="299">
        <v>315000</v>
      </c>
    </row>
    <row r="10" spans="1:11" ht="28.5" customHeight="1" x14ac:dyDescent="0.45">
      <c r="A10" s="297" t="s">
        <v>253</v>
      </c>
      <c r="B10" s="284" t="s">
        <v>131</v>
      </c>
      <c r="C10" s="284" t="s">
        <v>136</v>
      </c>
      <c r="D10" s="285">
        <v>0.71</v>
      </c>
      <c r="E10" s="286">
        <v>900000</v>
      </c>
      <c r="F10" s="286">
        <v>650000</v>
      </c>
      <c r="G10" s="286">
        <v>900000</v>
      </c>
      <c r="H10" s="300">
        <v>900000</v>
      </c>
      <c r="I10" s="283"/>
      <c r="J10" s="122"/>
      <c r="K10" s="282"/>
    </row>
    <row r="11" spans="1:11" ht="28.5" customHeight="1" x14ac:dyDescent="0.45">
      <c r="A11" s="297" t="s">
        <v>253</v>
      </c>
      <c r="B11" s="284" t="s">
        <v>48</v>
      </c>
      <c r="C11" s="284" t="s">
        <v>137</v>
      </c>
      <c r="D11" s="285">
        <v>0.71</v>
      </c>
      <c r="E11" s="286">
        <v>300000</v>
      </c>
      <c r="F11" s="286">
        <v>175000</v>
      </c>
      <c r="G11" s="286">
        <v>300000</v>
      </c>
      <c r="H11" s="299">
        <v>300000</v>
      </c>
    </row>
    <row r="12" spans="1:11" ht="28.5" customHeight="1" x14ac:dyDescent="0.45">
      <c r="A12" s="297" t="s">
        <v>253</v>
      </c>
      <c r="B12" s="284" t="s">
        <v>128</v>
      </c>
      <c r="C12" s="284" t="s">
        <v>138</v>
      </c>
      <c r="D12" s="285">
        <v>0.68</v>
      </c>
      <c r="E12" s="286">
        <v>460000</v>
      </c>
      <c r="F12" s="286">
        <v>250000</v>
      </c>
      <c r="G12" s="286">
        <v>460000</v>
      </c>
      <c r="H12" s="299">
        <v>460000</v>
      </c>
    </row>
    <row r="13" spans="1:11" ht="28.5" customHeight="1" x14ac:dyDescent="0.45">
      <c r="A13" s="297" t="s">
        <v>253</v>
      </c>
      <c r="B13" s="284" t="s">
        <v>92</v>
      </c>
      <c r="C13" s="284" t="s">
        <v>140</v>
      </c>
      <c r="D13" s="285">
        <v>0.63</v>
      </c>
      <c r="E13" s="286">
        <v>750000</v>
      </c>
      <c r="F13" s="286">
        <v>750000</v>
      </c>
      <c r="G13" s="286">
        <v>125488</v>
      </c>
      <c r="H13" s="299">
        <v>125488</v>
      </c>
    </row>
    <row r="14" spans="1:11" ht="28.5" customHeight="1" x14ac:dyDescent="0.45">
      <c r="A14" s="297" t="s">
        <v>253</v>
      </c>
      <c r="B14" s="284" t="s">
        <v>139</v>
      </c>
      <c r="C14" s="284" t="s">
        <v>141</v>
      </c>
      <c r="D14" s="285">
        <v>0.57999999999999996</v>
      </c>
      <c r="E14" s="286">
        <v>240000</v>
      </c>
      <c r="F14" s="286">
        <v>48000</v>
      </c>
      <c r="G14" s="286">
        <v>0</v>
      </c>
      <c r="H14" s="299">
        <v>0</v>
      </c>
    </row>
    <row r="15" spans="1:11" ht="28.5" customHeight="1" x14ac:dyDescent="0.45">
      <c r="A15" s="297" t="s">
        <v>254</v>
      </c>
      <c r="B15" s="284" t="s">
        <v>51</v>
      </c>
      <c r="C15" s="284" t="s">
        <v>52</v>
      </c>
      <c r="D15" s="285">
        <v>0.84</v>
      </c>
      <c r="E15" s="286">
        <v>60000</v>
      </c>
      <c r="F15" s="286">
        <v>60000</v>
      </c>
      <c r="G15" s="286">
        <v>60000</v>
      </c>
      <c r="H15" s="299">
        <v>60000</v>
      </c>
    </row>
    <row r="16" spans="1:11" ht="18.5" customHeight="1" x14ac:dyDescent="0.45">
      <c r="A16" s="297" t="s">
        <v>254</v>
      </c>
      <c r="B16" s="284" t="s">
        <v>127</v>
      </c>
      <c r="C16" s="284" t="s">
        <v>143</v>
      </c>
      <c r="D16" s="285">
        <v>0.79</v>
      </c>
      <c r="E16" s="286">
        <v>80500</v>
      </c>
      <c r="F16" s="286">
        <v>50000</v>
      </c>
      <c r="G16" s="286">
        <v>80500</v>
      </c>
      <c r="H16" s="299">
        <v>80500</v>
      </c>
    </row>
    <row r="17" spans="1:8" ht="42.5" customHeight="1" x14ac:dyDescent="0.45">
      <c r="A17" s="297" t="s">
        <v>254</v>
      </c>
      <c r="B17" s="284" t="s">
        <v>142</v>
      </c>
      <c r="C17" s="284" t="s">
        <v>144</v>
      </c>
      <c r="D17" s="285">
        <v>0.79</v>
      </c>
      <c r="E17" s="286">
        <v>207412</v>
      </c>
      <c r="F17" s="286">
        <v>112000</v>
      </c>
      <c r="G17" s="286">
        <v>207412</v>
      </c>
      <c r="H17" s="299">
        <v>157412</v>
      </c>
    </row>
    <row r="18" spans="1:8" ht="18.5" customHeight="1" x14ac:dyDescent="0.45">
      <c r="A18" s="297" t="s">
        <v>254</v>
      </c>
      <c r="B18" s="284" t="s">
        <v>47</v>
      </c>
      <c r="C18" s="284" t="s">
        <v>70</v>
      </c>
      <c r="D18" s="285">
        <v>0.79</v>
      </c>
      <c r="E18" s="286">
        <v>50000</v>
      </c>
      <c r="F18" s="286">
        <v>50000</v>
      </c>
      <c r="G18" s="286">
        <v>50000</v>
      </c>
      <c r="H18" s="299">
        <v>50000</v>
      </c>
    </row>
    <row r="19" spans="1:8" ht="28.5" customHeight="1" x14ac:dyDescent="0.45">
      <c r="A19" s="297" t="s">
        <v>254</v>
      </c>
      <c r="B19" s="284" t="s">
        <v>88</v>
      </c>
      <c r="C19" s="284" t="s">
        <v>145</v>
      </c>
      <c r="D19" s="285">
        <v>0.79</v>
      </c>
      <c r="E19" s="286">
        <v>50000</v>
      </c>
      <c r="F19" s="286">
        <v>50000</v>
      </c>
      <c r="G19" s="286">
        <v>50000</v>
      </c>
      <c r="H19" s="299">
        <v>50000</v>
      </c>
    </row>
    <row r="20" spans="1:8" ht="18.5" customHeight="1" x14ac:dyDescent="0.45">
      <c r="A20" s="297" t="s">
        <v>254</v>
      </c>
      <c r="B20" s="284" t="s">
        <v>90</v>
      </c>
      <c r="C20" s="284" t="s">
        <v>116</v>
      </c>
      <c r="D20" s="285">
        <v>0.76</v>
      </c>
      <c r="E20" s="286">
        <v>60000</v>
      </c>
      <c r="F20" s="286">
        <v>60000</v>
      </c>
      <c r="G20" s="286">
        <v>60000</v>
      </c>
      <c r="H20" s="299">
        <v>60000</v>
      </c>
    </row>
    <row r="21" spans="1:8" s="119" customFormat="1" ht="28.5" customHeight="1" x14ac:dyDescent="0.35">
      <c r="A21" s="297" t="s">
        <v>254</v>
      </c>
      <c r="B21" s="284" t="s">
        <v>94</v>
      </c>
      <c r="C21" s="284" t="s">
        <v>146</v>
      </c>
      <c r="D21" s="285">
        <v>0.76</v>
      </c>
      <c r="E21" s="286">
        <v>50000</v>
      </c>
      <c r="F21" s="286">
        <v>25000</v>
      </c>
      <c r="G21" s="286">
        <v>50000</v>
      </c>
      <c r="H21" s="299">
        <v>50000</v>
      </c>
    </row>
    <row r="22" spans="1:8" s="119" customFormat="1" ht="18.5" customHeight="1" x14ac:dyDescent="0.35">
      <c r="A22" s="297" t="s">
        <v>254</v>
      </c>
      <c r="B22" s="284" t="s">
        <v>47</v>
      </c>
      <c r="C22" s="284" t="s">
        <v>147</v>
      </c>
      <c r="D22" s="285">
        <v>0.76</v>
      </c>
      <c r="E22" s="286">
        <v>100000</v>
      </c>
      <c r="F22" s="286">
        <v>50000</v>
      </c>
      <c r="G22" s="286">
        <v>72212</v>
      </c>
      <c r="H22" s="299">
        <v>72212</v>
      </c>
    </row>
    <row r="23" spans="1:8" ht="43" customHeight="1" x14ac:dyDescent="0.45">
      <c r="A23" s="297" t="s">
        <v>254</v>
      </c>
      <c r="B23" s="284" t="s">
        <v>148</v>
      </c>
      <c r="C23" s="284" t="s">
        <v>154</v>
      </c>
      <c r="D23" s="285">
        <v>0.74</v>
      </c>
      <c r="E23" s="286">
        <v>50000</v>
      </c>
      <c r="F23" s="286">
        <v>50000</v>
      </c>
      <c r="G23" s="286">
        <v>0</v>
      </c>
      <c r="H23" s="299">
        <v>50000</v>
      </c>
    </row>
    <row r="24" spans="1:8" ht="18.5" customHeight="1" x14ac:dyDescent="0.45">
      <c r="A24" s="297" t="s">
        <v>254</v>
      </c>
      <c r="B24" s="284" t="s">
        <v>48</v>
      </c>
      <c r="C24" s="284" t="s">
        <v>155</v>
      </c>
      <c r="D24" s="285">
        <v>0.74</v>
      </c>
      <c r="E24" s="286">
        <v>72486</v>
      </c>
      <c r="F24" s="286">
        <v>49631</v>
      </c>
      <c r="G24" s="286">
        <v>0</v>
      </c>
      <c r="H24" s="299">
        <v>0</v>
      </c>
    </row>
    <row r="25" spans="1:8" ht="28.5" customHeight="1" x14ac:dyDescent="0.45">
      <c r="A25" s="297" t="s">
        <v>254</v>
      </c>
      <c r="B25" s="284" t="s">
        <v>50</v>
      </c>
      <c r="C25" s="284" t="s">
        <v>156</v>
      </c>
      <c r="D25" s="285">
        <v>0.74</v>
      </c>
      <c r="E25" s="286">
        <v>60000</v>
      </c>
      <c r="F25" s="286">
        <v>50000</v>
      </c>
      <c r="G25" s="286">
        <v>0</v>
      </c>
      <c r="H25" s="299">
        <v>0</v>
      </c>
    </row>
    <row r="26" spans="1:8" ht="28.5" customHeight="1" x14ac:dyDescent="0.45">
      <c r="A26" s="297" t="s">
        <v>254</v>
      </c>
      <c r="B26" s="284" t="s">
        <v>69</v>
      </c>
      <c r="C26" s="284" t="s">
        <v>157</v>
      </c>
      <c r="D26" s="285">
        <v>0.74</v>
      </c>
      <c r="E26" s="286">
        <v>50000</v>
      </c>
      <c r="F26" s="286">
        <v>30000</v>
      </c>
      <c r="G26" s="286">
        <v>0</v>
      </c>
      <c r="H26" s="299">
        <v>0</v>
      </c>
    </row>
    <row r="27" spans="1:8" ht="28.5" customHeight="1" x14ac:dyDescent="0.45">
      <c r="A27" s="297" t="s">
        <v>254</v>
      </c>
      <c r="B27" s="284" t="s">
        <v>69</v>
      </c>
      <c r="C27" s="284" t="s">
        <v>158</v>
      </c>
      <c r="D27" s="285">
        <v>0.74</v>
      </c>
      <c r="E27" s="286">
        <v>50000</v>
      </c>
      <c r="F27" s="286">
        <v>30000</v>
      </c>
      <c r="G27" s="286">
        <v>0</v>
      </c>
      <c r="H27" s="299">
        <v>0</v>
      </c>
    </row>
    <row r="28" spans="1:8" ht="18.5" customHeight="1" x14ac:dyDescent="0.45">
      <c r="A28" s="297" t="s">
        <v>254</v>
      </c>
      <c r="B28" s="284" t="s">
        <v>149</v>
      </c>
      <c r="C28" s="284" t="s">
        <v>159</v>
      </c>
      <c r="D28" s="285">
        <v>0.71</v>
      </c>
      <c r="E28" s="286">
        <v>55000</v>
      </c>
      <c r="F28" s="286">
        <v>50000</v>
      </c>
      <c r="G28" s="286">
        <v>0</v>
      </c>
      <c r="H28" s="299">
        <v>0</v>
      </c>
    </row>
    <row r="29" spans="1:8" ht="18.5" customHeight="1" x14ac:dyDescent="0.45">
      <c r="A29" s="297" t="s">
        <v>254</v>
      </c>
      <c r="B29" s="284" t="s">
        <v>93</v>
      </c>
      <c r="C29" s="284" t="s">
        <v>160</v>
      </c>
      <c r="D29" s="285">
        <v>0.71</v>
      </c>
      <c r="E29" s="286">
        <v>240000</v>
      </c>
      <c r="F29" s="286">
        <v>240000</v>
      </c>
      <c r="G29" s="286">
        <v>0</v>
      </c>
      <c r="H29" s="299">
        <v>0</v>
      </c>
    </row>
    <row r="30" spans="1:8" ht="28.5" customHeight="1" x14ac:dyDescent="0.45">
      <c r="A30" s="297" t="s">
        <v>254</v>
      </c>
      <c r="B30" s="284" t="s">
        <v>53</v>
      </c>
      <c r="C30" s="284" t="s">
        <v>161</v>
      </c>
      <c r="D30" s="285">
        <v>0.71</v>
      </c>
      <c r="E30" s="286">
        <v>50000</v>
      </c>
      <c r="F30" s="286">
        <v>40000</v>
      </c>
      <c r="G30" s="286">
        <v>0</v>
      </c>
      <c r="H30" s="299">
        <v>0</v>
      </c>
    </row>
    <row r="31" spans="1:8" ht="28.5" customHeight="1" x14ac:dyDescent="0.45">
      <c r="A31" s="297" t="s">
        <v>254</v>
      </c>
      <c r="B31" s="284" t="s">
        <v>221</v>
      </c>
      <c r="C31" s="284" t="s">
        <v>162</v>
      </c>
      <c r="D31" s="285">
        <v>0.71</v>
      </c>
      <c r="E31" s="286">
        <v>60321.58</v>
      </c>
      <c r="F31" s="286">
        <v>30000</v>
      </c>
      <c r="G31" s="286">
        <v>0</v>
      </c>
      <c r="H31" s="299">
        <v>0</v>
      </c>
    </row>
    <row r="32" spans="1:8" ht="18.5" customHeight="1" x14ac:dyDescent="0.45">
      <c r="A32" s="297" t="s">
        <v>254</v>
      </c>
      <c r="B32" s="284" t="s">
        <v>81</v>
      </c>
      <c r="C32" s="284" t="s">
        <v>89</v>
      </c>
      <c r="D32" s="285">
        <v>0.71</v>
      </c>
      <c r="E32" s="286">
        <v>50000</v>
      </c>
      <c r="F32" s="286">
        <v>50000</v>
      </c>
      <c r="G32" s="286">
        <v>0</v>
      </c>
      <c r="H32" s="299">
        <v>0</v>
      </c>
    </row>
    <row r="33" spans="1:8" ht="18.5" customHeight="1" x14ac:dyDescent="0.45">
      <c r="A33" s="297" t="s">
        <v>254</v>
      </c>
      <c r="B33" s="284" t="s">
        <v>150</v>
      </c>
      <c r="C33" s="284" t="s">
        <v>163</v>
      </c>
      <c r="D33" s="285">
        <v>0.68</v>
      </c>
      <c r="E33" s="286">
        <v>150000</v>
      </c>
      <c r="F33" s="286">
        <v>50000</v>
      </c>
      <c r="G33" s="286" t="s">
        <v>226</v>
      </c>
      <c r="H33" s="299">
        <v>0</v>
      </c>
    </row>
    <row r="34" spans="1:8" ht="28.5" customHeight="1" x14ac:dyDescent="0.45">
      <c r="A34" s="297" t="s">
        <v>254</v>
      </c>
      <c r="B34" s="284" t="s">
        <v>151</v>
      </c>
      <c r="C34" s="284" t="s">
        <v>164</v>
      </c>
      <c r="D34" s="285">
        <v>0.68</v>
      </c>
      <c r="E34" s="286">
        <v>215842.84</v>
      </c>
      <c r="F34" s="286">
        <v>216000</v>
      </c>
      <c r="G34" s="286">
        <v>0</v>
      </c>
      <c r="H34" s="299">
        <v>0</v>
      </c>
    </row>
    <row r="35" spans="1:8" ht="28.5" customHeight="1" x14ac:dyDescent="0.45">
      <c r="A35" s="297" t="s">
        <v>254</v>
      </c>
      <c r="B35" s="284" t="s">
        <v>152</v>
      </c>
      <c r="C35" s="284" t="s">
        <v>165</v>
      </c>
      <c r="D35" s="285">
        <v>0.68</v>
      </c>
      <c r="E35" s="286">
        <v>75000</v>
      </c>
      <c r="F35" s="286">
        <v>45000</v>
      </c>
      <c r="G35" s="286">
        <v>0</v>
      </c>
      <c r="H35" s="299">
        <v>0</v>
      </c>
    </row>
    <row r="36" spans="1:8" ht="18.5" customHeight="1" x14ac:dyDescent="0.45">
      <c r="A36" s="297" t="s">
        <v>254</v>
      </c>
      <c r="B36" s="284" t="s">
        <v>73</v>
      </c>
      <c r="C36" s="284" t="s">
        <v>117</v>
      </c>
      <c r="D36" s="285">
        <v>0.68</v>
      </c>
      <c r="E36" s="286">
        <v>30000</v>
      </c>
      <c r="F36" s="286">
        <v>30000</v>
      </c>
      <c r="G36" s="286">
        <v>0</v>
      </c>
      <c r="H36" s="299">
        <v>0</v>
      </c>
    </row>
    <row r="37" spans="1:8" ht="18.5" customHeight="1" x14ac:dyDescent="0.45">
      <c r="A37" s="297" t="s">
        <v>254</v>
      </c>
      <c r="B37" s="284" t="s">
        <v>153</v>
      </c>
      <c r="C37" s="284" t="s">
        <v>166</v>
      </c>
      <c r="D37" s="285">
        <v>0.66</v>
      </c>
      <c r="E37" s="286">
        <v>50000</v>
      </c>
      <c r="F37" s="286">
        <v>50000</v>
      </c>
      <c r="G37" s="286">
        <v>0</v>
      </c>
      <c r="H37" s="299">
        <v>0</v>
      </c>
    </row>
    <row r="38" spans="1:8" ht="18.5" customHeight="1" x14ac:dyDescent="0.45">
      <c r="A38" s="297" t="s">
        <v>254</v>
      </c>
      <c r="B38" s="284" t="s">
        <v>151</v>
      </c>
      <c r="C38" s="284" t="s">
        <v>167</v>
      </c>
      <c r="D38" s="285">
        <v>0.66</v>
      </c>
      <c r="E38" s="286">
        <v>219777.21</v>
      </c>
      <c r="F38" s="286">
        <v>220000</v>
      </c>
      <c r="G38" s="286">
        <v>0</v>
      </c>
      <c r="H38" s="299">
        <v>0</v>
      </c>
    </row>
    <row r="39" spans="1:8" ht="28.5" customHeight="1" x14ac:dyDescent="0.45">
      <c r="A39" s="297" t="s">
        <v>254</v>
      </c>
      <c r="B39" s="284" t="s">
        <v>152</v>
      </c>
      <c r="C39" s="284" t="s">
        <v>168</v>
      </c>
      <c r="D39" s="285">
        <v>0.66</v>
      </c>
      <c r="E39" s="286">
        <v>75000</v>
      </c>
      <c r="F39" s="286">
        <v>45000</v>
      </c>
      <c r="G39" s="286">
        <v>0</v>
      </c>
      <c r="H39" s="299">
        <v>0</v>
      </c>
    </row>
    <row r="40" spans="1:8" ht="18.5" customHeight="1" x14ac:dyDescent="0.45">
      <c r="A40" s="297" t="s">
        <v>254</v>
      </c>
      <c r="B40" s="284" t="s">
        <v>81</v>
      </c>
      <c r="C40" s="284" t="s">
        <v>169</v>
      </c>
      <c r="D40" s="285">
        <v>0.63</v>
      </c>
      <c r="E40" s="286">
        <v>150000</v>
      </c>
      <c r="F40" s="286">
        <v>75000</v>
      </c>
      <c r="G40" s="286">
        <v>0</v>
      </c>
      <c r="H40" s="299">
        <v>0</v>
      </c>
    </row>
    <row r="41" spans="1:8" ht="18.5" customHeight="1" x14ac:dyDescent="0.45">
      <c r="A41" s="297" t="s">
        <v>254</v>
      </c>
      <c r="B41" s="284" t="s">
        <v>118</v>
      </c>
      <c r="C41" s="284" t="s">
        <v>170</v>
      </c>
      <c r="D41" s="285">
        <v>0.63</v>
      </c>
      <c r="E41" s="286">
        <v>100000</v>
      </c>
      <c r="F41" s="286">
        <v>60000</v>
      </c>
      <c r="G41" s="286">
        <v>0</v>
      </c>
      <c r="H41" s="299">
        <v>0</v>
      </c>
    </row>
    <row r="42" spans="1:8" ht="28.5" customHeight="1" x14ac:dyDescent="0.45">
      <c r="A42" s="297" t="s">
        <v>255</v>
      </c>
      <c r="B42" s="284" t="s">
        <v>44</v>
      </c>
      <c r="C42" s="284" t="s">
        <v>45</v>
      </c>
      <c r="D42" s="285" t="s">
        <v>42</v>
      </c>
      <c r="E42" s="286">
        <v>21988</v>
      </c>
      <c r="F42" s="281" t="s">
        <v>42</v>
      </c>
      <c r="G42" s="286">
        <v>21988</v>
      </c>
      <c r="H42" s="299">
        <v>21988</v>
      </c>
    </row>
    <row r="43" spans="1:8" ht="18.5" customHeight="1" x14ac:dyDescent="0.45">
      <c r="A43" s="298" t="s">
        <v>95</v>
      </c>
      <c r="B43" s="284" t="s">
        <v>102</v>
      </c>
      <c r="C43" s="284" t="s">
        <v>103</v>
      </c>
      <c r="D43" s="285">
        <v>0.82</v>
      </c>
      <c r="E43" s="286">
        <v>62200</v>
      </c>
      <c r="F43" s="286">
        <v>60000</v>
      </c>
      <c r="G43" s="286">
        <v>60000</v>
      </c>
      <c r="H43" s="299">
        <v>60000</v>
      </c>
    </row>
    <row r="44" spans="1:8" ht="18.5" customHeight="1" x14ac:dyDescent="0.45">
      <c r="A44" s="298" t="s">
        <v>95</v>
      </c>
      <c r="B44" s="284" t="s">
        <v>48</v>
      </c>
      <c r="C44" s="284" t="s">
        <v>173</v>
      </c>
      <c r="D44" s="285">
        <v>0.79</v>
      </c>
      <c r="E44" s="286">
        <v>60000</v>
      </c>
      <c r="F44" s="286">
        <v>50000</v>
      </c>
      <c r="G44" s="286">
        <v>57076</v>
      </c>
      <c r="H44" s="299">
        <v>57076</v>
      </c>
    </row>
    <row r="45" spans="1:8" ht="18.5" customHeight="1" x14ac:dyDescent="0.45">
      <c r="A45" s="298" t="s">
        <v>95</v>
      </c>
      <c r="B45" s="284" t="s">
        <v>102</v>
      </c>
      <c r="C45" s="284" t="s">
        <v>119</v>
      </c>
      <c r="D45" s="285">
        <v>0.79</v>
      </c>
      <c r="E45" s="286">
        <v>74750</v>
      </c>
      <c r="F45" s="286">
        <v>74750</v>
      </c>
      <c r="G45" s="286">
        <v>50000</v>
      </c>
      <c r="H45" s="299">
        <v>50000</v>
      </c>
    </row>
    <row r="46" spans="1:8" ht="18.5" customHeight="1" x14ac:dyDescent="0.45">
      <c r="A46" s="298" t="s">
        <v>95</v>
      </c>
      <c r="B46" s="284" t="s">
        <v>104</v>
      </c>
      <c r="C46" s="284" t="s">
        <v>174</v>
      </c>
      <c r="D46" s="285">
        <v>0.66</v>
      </c>
      <c r="E46" s="286">
        <v>52448</v>
      </c>
      <c r="F46" s="286">
        <v>50000</v>
      </c>
      <c r="G46" s="286">
        <v>0</v>
      </c>
      <c r="H46" s="299">
        <v>0</v>
      </c>
    </row>
    <row r="47" spans="1:8" ht="18.5" customHeight="1" x14ac:dyDescent="0.45">
      <c r="A47" s="298" t="s">
        <v>95</v>
      </c>
      <c r="B47" s="284" t="s">
        <v>172</v>
      </c>
      <c r="C47" s="284" t="s">
        <v>175</v>
      </c>
      <c r="D47" s="285">
        <v>0.63</v>
      </c>
      <c r="E47" s="286">
        <v>50000</v>
      </c>
      <c r="F47" s="286">
        <v>50000</v>
      </c>
      <c r="G47" s="286">
        <v>0</v>
      </c>
      <c r="H47" s="299">
        <v>0</v>
      </c>
    </row>
    <row r="48" spans="1:8" ht="28.5" customHeight="1" x14ac:dyDescent="0.45">
      <c r="A48" s="298" t="s">
        <v>96</v>
      </c>
      <c r="B48" s="284" t="s">
        <v>176</v>
      </c>
      <c r="C48" s="284" t="s">
        <v>177</v>
      </c>
      <c r="D48" s="285">
        <v>0.79</v>
      </c>
      <c r="E48" s="286">
        <v>80500</v>
      </c>
      <c r="F48" s="286">
        <v>60000</v>
      </c>
      <c r="G48" s="286">
        <v>60000</v>
      </c>
      <c r="H48" s="299">
        <v>60000</v>
      </c>
    </row>
    <row r="49" spans="1:8" ht="18.5" customHeight="1" x14ac:dyDescent="0.45">
      <c r="A49" s="298" t="s">
        <v>96</v>
      </c>
      <c r="B49" s="284" t="s">
        <v>93</v>
      </c>
      <c r="C49" s="284" t="s">
        <v>178</v>
      </c>
      <c r="D49" s="285">
        <v>0.74</v>
      </c>
      <c r="E49" s="286">
        <v>158256</v>
      </c>
      <c r="F49" s="286">
        <v>50000</v>
      </c>
      <c r="G49" s="286">
        <v>50000</v>
      </c>
      <c r="H49" s="299">
        <v>50000</v>
      </c>
    </row>
    <row r="50" spans="1:8" ht="18.5" customHeight="1" x14ac:dyDescent="0.45">
      <c r="A50" s="298" t="s">
        <v>96</v>
      </c>
      <c r="B50" s="284" t="s">
        <v>47</v>
      </c>
      <c r="C50" s="284" t="s">
        <v>179</v>
      </c>
      <c r="D50" s="285">
        <v>0.74</v>
      </c>
      <c r="E50" s="286">
        <v>100000</v>
      </c>
      <c r="F50" s="286">
        <v>50000</v>
      </c>
      <c r="G50" s="286">
        <v>0</v>
      </c>
      <c r="H50" s="299">
        <v>0</v>
      </c>
    </row>
    <row r="51" spans="1:8" ht="28.5" customHeight="1" x14ac:dyDescent="0.45">
      <c r="A51" s="298" t="s">
        <v>96</v>
      </c>
      <c r="B51" s="284" t="s">
        <v>91</v>
      </c>
      <c r="C51" s="284" t="s">
        <v>180</v>
      </c>
      <c r="D51" s="285">
        <v>0.71</v>
      </c>
      <c r="E51" s="286">
        <v>120000</v>
      </c>
      <c r="F51" s="286">
        <v>120000</v>
      </c>
      <c r="G51" s="286">
        <v>0</v>
      </c>
      <c r="H51" s="299">
        <v>0</v>
      </c>
    </row>
    <row r="52" spans="1:8" ht="28.5" customHeight="1" x14ac:dyDescent="0.45">
      <c r="A52" s="298" t="s">
        <v>256</v>
      </c>
      <c r="B52" s="284" t="s">
        <v>44</v>
      </c>
      <c r="C52" s="284" t="s">
        <v>45</v>
      </c>
      <c r="D52" s="285" t="s">
        <v>42</v>
      </c>
      <c r="E52" s="286">
        <v>139182.65</v>
      </c>
      <c r="F52" s="281" t="s">
        <v>42</v>
      </c>
      <c r="G52" s="286">
        <v>139182</v>
      </c>
      <c r="H52" s="299">
        <v>139182</v>
      </c>
    </row>
    <row r="53" spans="1:8" ht="28.5" customHeight="1" x14ac:dyDescent="0.45">
      <c r="A53" s="298" t="s">
        <v>106</v>
      </c>
      <c r="B53" s="284" t="s">
        <v>47</v>
      </c>
      <c r="C53" s="284" t="s">
        <v>184</v>
      </c>
      <c r="D53" s="285">
        <v>0.82</v>
      </c>
      <c r="E53" s="287">
        <v>350000</v>
      </c>
      <c r="F53" s="287">
        <v>50000</v>
      </c>
      <c r="G53" s="287">
        <v>350000</v>
      </c>
      <c r="H53" s="301">
        <v>350000</v>
      </c>
    </row>
    <row r="54" spans="1:8" ht="28.5" customHeight="1" x14ac:dyDescent="0.45">
      <c r="A54" s="298" t="s">
        <v>106</v>
      </c>
      <c r="B54" s="284" t="s">
        <v>102</v>
      </c>
      <c r="C54" s="284" t="s">
        <v>185</v>
      </c>
      <c r="D54" s="285">
        <v>0.82</v>
      </c>
      <c r="E54" s="286">
        <v>176194</v>
      </c>
      <c r="F54" s="286">
        <v>176194</v>
      </c>
      <c r="G54" s="286">
        <v>176194</v>
      </c>
      <c r="H54" s="299">
        <v>176194</v>
      </c>
    </row>
    <row r="55" spans="1:8" ht="28.5" customHeight="1" x14ac:dyDescent="0.45">
      <c r="A55" s="298" t="s">
        <v>106</v>
      </c>
      <c r="B55" s="284" t="s">
        <v>72</v>
      </c>
      <c r="C55" s="284" t="s">
        <v>186</v>
      </c>
      <c r="D55" s="285">
        <v>0.76</v>
      </c>
      <c r="E55" s="286">
        <v>200000</v>
      </c>
      <c r="F55" s="286">
        <v>200000</v>
      </c>
      <c r="G55" s="286">
        <v>200000</v>
      </c>
      <c r="H55" s="299">
        <v>200000</v>
      </c>
    </row>
    <row r="56" spans="1:8" ht="28.5" customHeight="1" x14ac:dyDescent="0.45">
      <c r="A56" s="298" t="s">
        <v>106</v>
      </c>
      <c r="B56" s="284" t="s">
        <v>72</v>
      </c>
      <c r="C56" s="284" t="s">
        <v>187</v>
      </c>
      <c r="D56" s="285">
        <v>0.74</v>
      </c>
      <c r="E56" s="286">
        <v>400000</v>
      </c>
      <c r="F56" s="286">
        <v>400000</v>
      </c>
      <c r="G56" s="286">
        <v>400000</v>
      </c>
      <c r="H56" s="299">
        <v>400000</v>
      </c>
    </row>
    <row r="57" spans="1:8" ht="18.5" customHeight="1" x14ac:dyDescent="0.45">
      <c r="A57" s="298" t="s">
        <v>106</v>
      </c>
      <c r="B57" s="284" t="s">
        <v>48</v>
      </c>
      <c r="C57" s="284" t="s">
        <v>112</v>
      </c>
      <c r="D57" s="285">
        <v>0.74</v>
      </c>
      <c r="E57" s="286">
        <v>326055</v>
      </c>
      <c r="F57" s="286">
        <v>182528</v>
      </c>
      <c r="G57" s="286">
        <v>326055</v>
      </c>
      <c r="H57" s="299">
        <v>326055</v>
      </c>
    </row>
    <row r="58" spans="1:8" ht="18.5" customHeight="1" x14ac:dyDescent="0.45">
      <c r="A58" s="298" t="s">
        <v>106</v>
      </c>
      <c r="B58" s="284" t="s">
        <v>93</v>
      </c>
      <c r="C58" s="284" t="s">
        <v>227</v>
      </c>
      <c r="D58" s="285">
        <v>0.71</v>
      </c>
      <c r="E58" s="286">
        <v>294075</v>
      </c>
      <c r="F58" s="286">
        <v>50000</v>
      </c>
      <c r="G58" s="286">
        <v>294075</v>
      </c>
      <c r="H58" s="299">
        <v>294075</v>
      </c>
    </row>
    <row r="59" spans="1:8" ht="18.5" customHeight="1" x14ac:dyDescent="0.45">
      <c r="A59" s="298" t="s">
        <v>106</v>
      </c>
      <c r="B59" s="284" t="s">
        <v>183</v>
      </c>
      <c r="C59" s="284" t="s">
        <v>134</v>
      </c>
      <c r="D59" s="285">
        <v>0.63</v>
      </c>
      <c r="E59" s="286">
        <v>276000</v>
      </c>
      <c r="F59" s="286">
        <v>150000</v>
      </c>
      <c r="G59" s="286">
        <v>183722</v>
      </c>
      <c r="H59" s="299">
        <v>183722</v>
      </c>
    </row>
    <row r="60" spans="1:8" ht="28.5" customHeight="1" x14ac:dyDescent="0.45">
      <c r="A60" s="298" t="s">
        <v>257</v>
      </c>
      <c r="B60" s="284" t="s">
        <v>72</v>
      </c>
      <c r="C60" s="284" t="s">
        <v>182</v>
      </c>
      <c r="D60" s="285">
        <v>0.63</v>
      </c>
      <c r="E60" s="286">
        <v>475000</v>
      </c>
      <c r="F60" s="286">
        <v>325000</v>
      </c>
      <c r="G60" s="286">
        <v>473684</v>
      </c>
      <c r="H60" s="299">
        <v>473684</v>
      </c>
    </row>
    <row r="61" spans="1:8" ht="28.5" customHeight="1" x14ac:dyDescent="0.45">
      <c r="A61" s="298" t="s">
        <v>258</v>
      </c>
      <c r="B61" s="284" t="s">
        <v>44</v>
      </c>
      <c r="C61" s="284" t="s">
        <v>45</v>
      </c>
      <c r="D61" s="285" t="s">
        <v>42</v>
      </c>
      <c r="E61" s="286">
        <v>29160.959999999999</v>
      </c>
      <c r="F61" s="281" t="s">
        <v>42</v>
      </c>
      <c r="G61" s="286">
        <v>29160</v>
      </c>
      <c r="H61" s="299">
        <v>29160</v>
      </c>
    </row>
    <row r="62" spans="1:8" ht="18.5" customHeight="1" x14ac:dyDescent="0.45">
      <c r="A62" s="298" t="s">
        <v>109</v>
      </c>
      <c r="B62" s="284" t="s">
        <v>108</v>
      </c>
      <c r="C62" s="284" t="s">
        <v>219</v>
      </c>
      <c r="D62" s="285">
        <v>0.79</v>
      </c>
      <c r="E62" s="286">
        <v>737508</v>
      </c>
      <c r="F62" s="286">
        <v>245836</v>
      </c>
      <c r="G62" s="286">
        <v>737508</v>
      </c>
      <c r="H62" s="299">
        <v>737508</v>
      </c>
    </row>
    <row r="63" spans="1:8" ht="18.5" customHeight="1" x14ac:dyDescent="0.45">
      <c r="A63" s="298" t="s">
        <v>109</v>
      </c>
      <c r="B63" s="284" t="s">
        <v>218</v>
      </c>
      <c r="C63" s="284" t="s">
        <v>220</v>
      </c>
      <c r="D63" s="285">
        <v>0.74</v>
      </c>
      <c r="E63" s="286">
        <v>258810</v>
      </c>
      <c r="F63" s="286">
        <v>50000</v>
      </c>
      <c r="G63" s="286">
        <v>205363</v>
      </c>
      <c r="H63" s="299">
        <v>205363</v>
      </c>
    </row>
    <row r="64" spans="1:8" ht="28.5" customHeight="1" x14ac:dyDescent="0.45">
      <c r="A64" s="298" t="s">
        <v>259</v>
      </c>
      <c r="B64" s="284" t="s">
        <v>92</v>
      </c>
      <c r="C64" s="284" t="s">
        <v>195</v>
      </c>
      <c r="D64" s="285">
        <v>0.69</v>
      </c>
      <c r="E64" s="286">
        <v>100000</v>
      </c>
      <c r="F64" s="286">
        <v>50000</v>
      </c>
      <c r="G64" s="286">
        <v>150000</v>
      </c>
      <c r="H64" s="299">
        <v>150000</v>
      </c>
    </row>
    <row r="65" spans="1:8" ht="28.5" customHeight="1" x14ac:dyDescent="0.45">
      <c r="A65" s="298" t="s">
        <v>259</v>
      </c>
      <c r="B65" s="284" t="s">
        <v>92</v>
      </c>
      <c r="C65" s="284" t="s">
        <v>113</v>
      </c>
      <c r="D65" s="285">
        <v>0.67</v>
      </c>
      <c r="E65" s="286">
        <v>200000</v>
      </c>
      <c r="F65" s="286">
        <v>100000</v>
      </c>
      <c r="G65" s="286">
        <v>200000</v>
      </c>
      <c r="H65" s="299">
        <v>200000</v>
      </c>
    </row>
    <row r="66" spans="1:8" ht="28.5" customHeight="1" x14ac:dyDescent="0.45">
      <c r="A66" s="298" t="s">
        <v>259</v>
      </c>
      <c r="B66" s="284" t="s">
        <v>196</v>
      </c>
      <c r="C66" s="284" t="s">
        <v>197</v>
      </c>
      <c r="D66" s="285">
        <v>0.62</v>
      </c>
      <c r="E66" s="286">
        <v>262500</v>
      </c>
      <c r="F66" s="286">
        <v>150000</v>
      </c>
      <c r="G66" s="286">
        <v>0</v>
      </c>
      <c r="H66" s="299">
        <v>0</v>
      </c>
    </row>
    <row r="67" spans="1:8" ht="28.5" customHeight="1" x14ac:dyDescent="0.45">
      <c r="A67" s="298" t="s">
        <v>260</v>
      </c>
      <c r="B67" s="284" t="s">
        <v>71</v>
      </c>
      <c r="C67" s="284" t="s">
        <v>198</v>
      </c>
      <c r="D67" s="285">
        <v>0.9</v>
      </c>
      <c r="E67" s="286">
        <v>185000</v>
      </c>
      <c r="F67" s="286">
        <v>50000</v>
      </c>
      <c r="G67" s="286">
        <v>165700</v>
      </c>
      <c r="H67" s="299">
        <v>165700</v>
      </c>
    </row>
    <row r="68" spans="1:8" ht="28.5" customHeight="1" x14ac:dyDescent="0.45">
      <c r="A68" s="298" t="s">
        <v>260</v>
      </c>
      <c r="B68" s="284" t="s">
        <v>93</v>
      </c>
      <c r="C68" s="284" t="s">
        <v>199</v>
      </c>
      <c r="D68" s="285">
        <v>0.79</v>
      </c>
      <c r="E68" s="286">
        <v>449408</v>
      </c>
      <c r="F68" s="286">
        <v>50000</v>
      </c>
      <c r="G68" s="286">
        <v>355200</v>
      </c>
      <c r="H68" s="299">
        <v>355200</v>
      </c>
    </row>
    <row r="69" spans="1:8" ht="28.5" customHeight="1" x14ac:dyDescent="0.45">
      <c r="A69" s="298" t="s">
        <v>260</v>
      </c>
      <c r="B69" s="284" t="s">
        <v>47</v>
      </c>
      <c r="C69" s="284" t="s">
        <v>200</v>
      </c>
      <c r="D69" s="285">
        <v>0.79</v>
      </c>
      <c r="E69" s="286">
        <v>171811</v>
      </c>
      <c r="F69" s="286">
        <v>50000</v>
      </c>
      <c r="G69" s="286">
        <v>135800</v>
      </c>
      <c r="H69" s="299">
        <v>135800</v>
      </c>
    </row>
    <row r="70" spans="1:8" ht="28.5" customHeight="1" x14ac:dyDescent="0.45">
      <c r="A70" s="298" t="s">
        <v>260</v>
      </c>
      <c r="B70" s="284" t="s">
        <v>47</v>
      </c>
      <c r="C70" s="284" t="s">
        <v>201</v>
      </c>
      <c r="D70" s="285">
        <v>0.78</v>
      </c>
      <c r="E70" s="286">
        <v>269100</v>
      </c>
      <c r="F70" s="286">
        <v>50000</v>
      </c>
      <c r="G70" s="286">
        <v>210200</v>
      </c>
      <c r="H70" s="299">
        <v>210200</v>
      </c>
    </row>
    <row r="71" spans="1:8" ht="28.5" customHeight="1" x14ac:dyDescent="0.45">
      <c r="A71" s="298" t="s">
        <v>260</v>
      </c>
      <c r="B71" s="284" t="s">
        <v>81</v>
      </c>
      <c r="C71" s="284" t="s">
        <v>169</v>
      </c>
      <c r="D71" s="285">
        <v>0.78</v>
      </c>
      <c r="E71" s="286">
        <v>198079</v>
      </c>
      <c r="F71" s="286">
        <v>50000</v>
      </c>
      <c r="G71" s="286">
        <v>154700</v>
      </c>
      <c r="H71" s="299">
        <v>154700</v>
      </c>
    </row>
    <row r="72" spans="1:8" ht="28.5" customHeight="1" x14ac:dyDescent="0.45">
      <c r="A72" s="298" t="s">
        <v>260</v>
      </c>
      <c r="B72" s="284" t="s">
        <v>47</v>
      </c>
      <c r="C72" s="284" t="s">
        <v>202</v>
      </c>
      <c r="D72" s="285">
        <v>0.77</v>
      </c>
      <c r="E72" s="286">
        <v>200626</v>
      </c>
      <c r="F72" s="286">
        <v>50000</v>
      </c>
      <c r="G72" s="286">
        <v>154800</v>
      </c>
      <c r="H72" s="299">
        <v>154800</v>
      </c>
    </row>
    <row r="73" spans="1:8" ht="28.5" customHeight="1" x14ac:dyDescent="0.45">
      <c r="A73" s="298" t="s">
        <v>260</v>
      </c>
      <c r="B73" s="284" t="s">
        <v>50</v>
      </c>
      <c r="C73" s="284" t="s">
        <v>203</v>
      </c>
      <c r="D73" s="285">
        <v>0.76</v>
      </c>
      <c r="E73" s="286">
        <v>150000</v>
      </c>
      <c r="F73" s="286">
        <v>100000</v>
      </c>
      <c r="G73" s="286">
        <v>114300</v>
      </c>
      <c r="H73" s="299">
        <v>114300</v>
      </c>
    </row>
    <row r="74" spans="1:8" ht="28.5" customHeight="1" x14ac:dyDescent="0.45">
      <c r="A74" s="298" t="s">
        <v>260</v>
      </c>
      <c r="B74" s="284" t="s">
        <v>204</v>
      </c>
      <c r="C74" s="284" t="s">
        <v>205</v>
      </c>
      <c r="D74" s="285">
        <v>0.76</v>
      </c>
      <c r="E74" s="286">
        <v>100000</v>
      </c>
      <c r="F74" s="286">
        <v>100000</v>
      </c>
      <c r="G74" s="286">
        <v>76200</v>
      </c>
      <c r="H74" s="299">
        <v>76200</v>
      </c>
    </row>
    <row r="75" spans="1:8" ht="28.5" customHeight="1" x14ac:dyDescent="0.45">
      <c r="A75" s="298" t="s">
        <v>260</v>
      </c>
      <c r="B75" s="284" t="s">
        <v>90</v>
      </c>
      <c r="C75" s="284" t="s">
        <v>206</v>
      </c>
      <c r="D75" s="285">
        <v>0.76</v>
      </c>
      <c r="E75" s="286">
        <v>280000</v>
      </c>
      <c r="F75" s="286">
        <v>244924</v>
      </c>
      <c r="G75" s="286">
        <v>213400</v>
      </c>
      <c r="H75" s="299">
        <v>213400</v>
      </c>
    </row>
    <row r="76" spans="1:8" s="118" customFormat="1" ht="28.5" customHeight="1" x14ac:dyDescent="0.45">
      <c r="A76" s="298" t="s">
        <v>260</v>
      </c>
      <c r="B76" s="284" t="s">
        <v>53</v>
      </c>
      <c r="C76" s="284" t="s">
        <v>207</v>
      </c>
      <c r="D76" s="285">
        <v>0.76</v>
      </c>
      <c r="E76" s="286">
        <v>69000</v>
      </c>
      <c r="F76" s="286">
        <v>50000</v>
      </c>
      <c r="G76" s="286">
        <v>52600</v>
      </c>
      <c r="H76" s="299">
        <v>52600</v>
      </c>
    </row>
    <row r="77" spans="1:8" s="118" customFormat="1" ht="28.5" customHeight="1" x14ac:dyDescent="0.45">
      <c r="A77" s="298" t="s">
        <v>260</v>
      </c>
      <c r="B77" s="284" t="s">
        <v>92</v>
      </c>
      <c r="C77" s="284" t="s">
        <v>208</v>
      </c>
      <c r="D77" s="285">
        <v>0.75</v>
      </c>
      <c r="E77" s="286">
        <v>250000</v>
      </c>
      <c r="F77" s="286">
        <v>100000</v>
      </c>
      <c r="G77" s="286">
        <v>96900</v>
      </c>
      <c r="H77" s="299">
        <v>96900</v>
      </c>
    </row>
    <row r="78" spans="1:8" ht="28.5" customHeight="1" x14ac:dyDescent="0.45">
      <c r="A78" s="298" t="s">
        <v>260</v>
      </c>
      <c r="B78" s="284" t="s">
        <v>151</v>
      </c>
      <c r="C78" s="284" t="s">
        <v>209</v>
      </c>
      <c r="D78" s="285">
        <v>0.75</v>
      </c>
      <c r="E78" s="286">
        <v>229032</v>
      </c>
      <c r="F78" s="286">
        <v>224000</v>
      </c>
      <c r="G78" s="286">
        <v>96900</v>
      </c>
      <c r="H78" s="299">
        <v>96900</v>
      </c>
    </row>
    <row r="79" spans="1:8" ht="28.5" customHeight="1" x14ac:dyDescent="0.45">
      <c r="A79" s="298" t="s">
        <v>260</v>
      </c>
      <c r="B79" s="284" t="s">
        <v>102</v>
      </c>
      <c r="C79" s="284" t="s">
        <v>202</v>
      </c>
      <c r="D79" s="285">
        <v>0.75</v>
      </c>
      <c r="E79" s="286">
        <v>248029</v>
      </c>
      <c r="F79" s="286">
        <v>248029</v>
      </c>
      <c r="G79" s="286">
        <v>96900</v>
      </c>
      <c r="H79" s="299">
        <v>96900</v>
      </c>
    </row>
    <row r="80" spans="1:8" ht="28.5" customHeight="1" x14ac:dyDescent="0.45">
      <c r="A80" s="298" t="s">
        <v>260</v>
      </c>
      <c r="B80" s="284" t="s">
        <v>151</v>
      </c>
      <c r="C80" s="284" t="s">
        <v>210</v>
      </c>
      <c r="D80" s="285">
        <v>0.75</v>
      </c>
      <c r="E80" s="286">
        <v>239253.45</v>
      </c>
      <c r="F80" s="286">
        <v>239253.45</v>
      </c>
      <c r="G80" s="286">
        <v>96900</v>
      </c>
      <c r="H80" s="299">
        <v>96900</v>
      </c>
    </row>
    <row r="81" spans="1:8" ht="28.5" customHeight="1" x14ac:dyDescent="0.45">
      <c r="A81" s="298" t="s">
        <v>260</v>
      </c>
      <c r="B81" s="284" t="s">
        <v>150</v>
      </c>
      <c r="C81" s="284" t="s">
        <v>211</v>
      </c>
      <c r="D81" s="285">
        <v>0.74</v>
      </c>
      <c r="E81" s="286">
        <v>150000</v>
      </c>
      <c r="F81" s="286">
        <v>50000</v>
      </c>
      <c r="G81" s="286">
        <v>0</v>
      </c>
      <c r="H81" s="299">
        <v>0</v>
      </c>
    </row>
    <row r="82" spans="1:8" ht="42.5" customHeight="1" x14ac:dyDescent="0.45">
      <c r="A82" s="298" t="s">
        <v>260</v>
      </c>
      <c r="B82" s="284" t="s">
        <v>127</v>
      </c>
      <c r="C82" s="284" t="s">
        <v>212</v>
      </c>
      <c r="D82" s="285">
        <v>0.73</v>
      </c>
      <c r="E82" s="286">
        <v>347300</v>
      </c>
      <c r="F82" s="286">
        <v>95000</v>
      </c>
      <c r="G82" s="286">
        <v>0</v>
      </c>
      <c r="H82" s="299">
        <v>0</v>
      </c>
    </row>
    <row r="83" spans="1:8" ht="28.5" customHeight="1" x14ac:dyDescent="0.45">
      <c r="A83" s="298" t="s">
        <v>260</v>
      </c>
      <c r="B83" s="284" t="s">
        <v>213</v>
      </c>
      <c r="C83" s="284" t="s">
        <v>214</v>
      </c>
      <c r="D83" s="285">
        <v>0.73</v>
      </c>
      <c r="E83" s="286">
        <v>185000</v>
      </c>
      <c r="F83" s="286">
        <v>75000</v>
      </c>
      <c r="G83" s="286">
        <v>0</v>
      </c>
      <c r="H83" s="299">
        <v>0</v>
      </c>
    </row>
    <row r="84" spans="1:8" ht="28.5" customHeight="1" x14ac:dyDescent="0.45">
      <c r="A84" s="298" t="s">
        <v>260</v>
      </c>
      <c r="B84" s="284" t="s">
        <v>48</v>
      </c>
      <c r="C84" s="284" t="s">
        <v>155</v>
      </c>
      <c r="D84" s="285">
        <v>0.71</v>
      </c>
      <c r="E84" s="286">
        <v>679513</v>
      </c>
      <c r="F84" s="286">
        <v>588964</v>
      </c>
      <c r="G84" s="286">
        <v>0</v>
      </c>
      <c r="H84" s="299">
        <v>0</v>
      </c>
    </row>
    <row r="85" spans="1:8" ht="28.5" customHeight="1" x14ac:dyDescent="0.45">
      <c r="A85" s="298" t="s">
        <v>260</v>
      </c>
      <c r="B85" s="284" t="s">
        <v>47</v>
      </c>
      <c r="C85" s="284" t="s">
        <v>215</v>
      </c>
      <c r="D85" s="285">
        <v>0.7</v>
      </c>
      <c r="E85" s="286">
        <v>185246</v>
      </c>
      <c r="F85" s="286">
        <v>50000</v>
      </c>
      <c r="G85" s="286">
        <v>0</v>
      </c>
      <c r="H85" s="299">
        <v>0</v>
      </c>
    </row>
    <row r="86" spans="1:8" ht="28.5" customHeight="1" thickBot="1" x14ac:dyDescent="0.5">
      <c r="A86" s="313" t="s">
        <v>260</v>
      </c>
      <c r="B86" s="314" t="s">
        <v>216</v>
      </c>
      <c r="C86" s="314" t="s">
        <v>217</v>
      </c>
      <c r="D86" s="315">
        <v>0.69</v>
      </c>
      <c r="E86" s="316">
        <v>50000</v>
      </c>
      <c r="F86" s="316">
        <v>50000</v>
      </c>
      <c r="G86" s="316">
        <v>0</v>
      </c>
      <c r="H86" s="317">
        <v>0</v>
      </c>
    </row>
    <row r="87" spans="1:8" ht="20" customHeight="1" x14ac:dyDescent="0.45">
      <c r="A87" s="302" t="s">
        <v>264</v>
      </c>
      <c r="B87" s="303" t="s">
        <v>42</v>
      </c>
      <c r="C87" s="303" t="s">
        <v>42</v>
      </c>
      <c r="D87" s="304" t="s">
        <v>42</v>
      </c>
      <c r="E87" s="305">
        <f>SUBTOTAL(109,Table5[REQUEST])</f>
        <v>17455030.890000001</v>
      </c>
      <c r="F87" s="305" t="s">
        <v>42</v>
      </c>
      <c r="G87" s="305">
        <f>SUBTOTAL(109,Table5[CDCIP RECOMMENDS])</f>
        <v>11302785</v>
      </c>
      <c r="H87" s="305">
        <f>SUBTOTAL(109,Table5[MAYOR 
RECOMMENDS])</f>
        <v>11302785</v>
      </c>
    </row>
    <row r="94" spans="1:8" ht="19" customHeight="1" x14ac:dyDescent="0.45"/>
  </sheetData>
  <sheetProtection sheet="1" objects="1" scenarios="1" sort="0" autoFilter="0"/>
  <pageMargins left="0.25" right="0.25" top="0.25" bottom="0.24739583333333334" header="0.3" footer="0.3"/>
  <pageSetup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F0885-04B1-4BA2-BD0A-A6F2534534EE}">
  <dimension ref="A1:J191"/>
  <sheetViews>
    <sheetView view="pageLayout" topLeftCell="A107" zoomScale="90" zoomScaleNormal="100" zoomScaleSheetLayoutView="100" zoomScalePageLayoutView="90" workbookViewId="0">
      <selection activeCell="I125" sqref="I125:J125"/>
    </sheetView>
  </sheetViews>
  <sheetFormatPr defaultColWidth="9.08984375" defaultRowHeight="16.5" x14ac:dyDescent="0.45"/>
  <cols>
    <col min="1" max="1" width="3.08984375" style="1" customWidth="1"/>
    <col min="2" max="2" width="3.6328125" style="1" customWidth="1"/>
    <col min="3" max="3" width="37.36328125" style="1" customWidth="1"/>
    <col min="4" max="4" width="41.08984375" style="1" customWidth="1"/>
    <col min="5" max="5" width="8.90625" style="1" customWidth="1"/>
    <col min="6" max="8" width="12.90625" style="1" customWidth="1"/>
    <col min="9" max="9" width="17.54296875" style="1" customWidth="1"/>
    <col min="10" max="10" width="19.6328125" style="1" customWidth="1"/>
    <col min="11" max="16384" width="9.08984375" style="1"/>
  </cols>
  <sheetData>
    <row r="1" spans="1:10" ht="98.15" customHeight="1" x14ac:dyDescent="0.45">
      <c r="A1" s="177" t="s">
        <v>123</v>
      </c>
      <c r="B1" s="177"/>
      <c r="C1" s="177"/>
      <c r="D1" s="177"/>
      <c r="E1" s="177"/>
      <c r="F1" s="177"/>
      <c r="G1" s="177"/>
      <c r="H1" s="177"/>
      <c r="I1" s="177"/>
      <c r="J1" s="177"/>
    </row>
    <row r="2" spans="1:10" ht="27.5" customHeight="1" x14ac:dyDescent="0.45">
      <c r="A2" s="4"/>
      <c r="B2" s="178" t="s">
        <v>37</v>
      </c>
      <c r="C2" s="178"/>
      <c r="D2" s="178"/>
      <c r="E2" s="178"/>
      <c r="F2" s="178"/>
      <c r="G2" s="178"/>
      <c r="H2" s="178"/>
      <c r="I2" s="178"/>
      <c r="J2" s="178"/>
    </row>
    <row r="3" spans="1:10" ht="20.149999999999999" customHeight="1" x14ac:dyDescent="0.45">
      <c r="A3" s="4"/>
      <c r="B3" s="137" t="s">
        <v>25</v>
      </c>
      <c r="C3" s="137"/>
      <c r="D3" s="26">
        <v>3335779</v>
      </c>
      <c r="E3" s="180" t="s">
        <v>26</v>
      </c>
      <c r="F3" s="181"/>
      <c r="G3" s="181"/>
      <c r="H3" s="182"/>
      <c r="I3" s="183">
        <v>3250831</v>
      </c>
      <c r="J3" s="184"/>
    </row>
    <row r="4" spans="1:10" ht="20.149999999999999" customHeight="1" x14ac:dyDescent="0.45">
      <c r="A4" s="4"/>
      <c r="B4" s="137" t="s">
        <v>21</v>
      </c>
      <c r="C4" s="137"/>
      <c r="D4" s="26">
        <v>900000</v>
      </c>
      <c r="E4" s="180" t="s">
        <v>22</v>
      </c>
      <c r="F4" s="181"/>
      <c r="G4" s="181"/>
      <c r="H4" s="182"/>
      <c r="I4" s="183">
        <v>900000</v>
      </c>
      <c r="J4" s="184"/>
    </row>
    <row r="5" spans="1:10" ht="20.149999999999999" customHeight="1" x14ac:dyDescent="0.45">
      <c r="A5" s="4"/>
      <c r="B5" s="137" t="s">
        <v>28</v>
      </c>
      <c r="C5" s="137"/>
      <c r="D5" s="26">
        <v>650000</v>
      </c>
      <c r="E5" s="180" t="s">
        <v>10</v>
      </c>
      <c r="F5" s="181"/>
      <c r="G5" s="181"/>
      <c r="H5" s="182"/>
      <c r="I5" s="186">
        <v>100</v>
      </c>
      <c r="J5" s="187"/>
    </row>
    <row r="6" spans="1:10" ht="19.5" customHeight="1" x14ac:dyDescent="0.45">
      <c r="A6" s="4"/>
      <c r="B6" s="137" t="s">
        <v>24</v>
      </c>
      <c r="C6" s="137"/>
      <c r="D6" s="34">
        <f>IF(SUM(D3:D5)&lt;=0,"",SUM(D3:D5))</f>
        <v>4885779</v>
      </c>
      <c r="E6" s="137" t="s">
        <v>23</v>
      </c>
      <c r="F6" s="137"/>
      <c r="G6" s="137"/>
      <c r="H6" s="137"/>
      <c r="I6" s="185">
        <f>SUM(I3,I4,D5)</f>
        <v>4800831</v>
      </c>
      <c r="J6" s="185"/>
    </row>
    <row r="7" spans="1:10" ht="10.65" customHeight="1" x14ac:dyDescent="0.45">
      <c r="A7" s="4"/>
    </row>
    <row r="8" spans="1:10" ht="20.149999999999999" customHeight="1" x14ac:dyDescent="0.45">
      <c r="A8" s="4"/>
      <c r="B8" s="197" t="s">
        <v>12</v>
      </c>
      <c r="C8" s="198"/>
      <c r="D8" s="198"/>
      <c r="E8" s="198"/>
      <c r="F8" s="198"/>
      <c r="G8" s="198"/>
      <c r="H8" s="198"/>
      <c r="I8" s="198"/>
      <c r="J8" s="199"/>
    </row>
    <row r="9" spans="1:10" ht="32.25" customHeight="1" x14ac:dyDescent="0.45">
      <c r="A9" s="4"/>
      <c r="B9" s="200" t="s">
        <v>13</v>
      </c>
      <c r="C9" s="200"/>
      <c r="D9" s="36" t="s">
        <v>15</v>
      </c>
      <c r="E9" s="36" t="s">
        <v>16</v>
      </c>
      <c r="F9" s="200" t="s">
        <v>20</v>
      </c>
      <c r="G9" s="200"/>
      <c r="H9" s="201" t="s">
        <v>27</v>
      </c>
      <c r="I9" s="201"/>
      <c r="J9" s="33" t="s">
        <v>11</v>
      </c>
    </row>
    <row r="10" spans="1:10" ht="15.75" customHeight="1" x14ac:dyDescent="0.45">
      <c r="A10" s="4"/>
      <c r="B10" s="157" t="s">
        <v>38</v>
      </c>
      <c r="C10" s="158"/>
      <c r="D10" s="71" t="s">
        <v>42</v>
      </c>
      <c r="E10" s="51" t="s">
        <v>42</v>
      </c>
      <c r="F10" s="202" t="e">
        <f>F36</f>
        <v>#REF!</v>
      </c>
      <c r="G10" s="202"/>
      <c r="H10" s="202">
        <v>3348040.35</v>
      </c>
      <c r="I10" s="202"/>
      <c r="J10" s="59">
        <v>7</v>
      </c>
    </row>
    <row r="11" spans="1:10" ht="15.75" customHeight="1" x14ac:dyDescent="0.45">
      <c r="A11" s="4"/>
      <c r="B11" s="188" t="s">
        <v>39</v>
      </c>
      <c r="C11" s="189"/>
      <c r="D11" s="72" t="s">
        <v>42</v>
      </c>
      <c r="E11" s="50" t="s">
        <v>42</v>
      </c>
      <c r="F11" s="190">
        <f>F41</f>
        <v>1468000</v>
      </c>
      <c r="G11" s="190"/>
      <c r="H11" s="190"/>
      <c r="I11" s="190"/>
      <c r="J11" s="60">
        <v>3</v>
      </c>
    </row>
    <row r="12" spans="1:10" ht="15.75" customHeight="1" x14ac:dyDescent="0.45">
      <c r="A12" s="4"/>
      <c r="B12" s="188" t="s">
        <v>40</v>
      </c>
      <c r="C12" s="189"/>
      <c r="D12" s="81">
        <f>E12*SUM(I3:J4)</f>
        <v>622624.65</v>
      </c>
      <c r="E12" s="50">
        <v>0.15</v>
      </c>
      <c r="F12" s="190" t="e">
        <f>F78</f>
        <v>#REF!</v>
      </c>
      <c r="G12" s="190"/>
      <c r="H12" s="190">
        <v>622624</v>
      </c>
      <c r="I12" s="190"/>
      <c r="J12" s="60">
        <v>31</v>
      </c>
    </row>
    <row r="13" spans="1:10" ht="15.75" customHeight="1" x14ac:dyDescent="0.45">
      <c r="A13" s="4"/>
      <c r="B13" s="161" t="s">
        <v>41</v>
      </c>
      <c r="C13" s="162"/>
      <c r="D13" s="82">
        <f>E13*SUM(I3:J4)</f>
        <v>830166.20000000007</v>
      </c>
      <c r="E13" s="52">
        <v>0.2</v>
      </c>
      <c r="F13" s="208">
        <v>847155.8</v>
      </c>
      <c r="G13" s="208"/>
      <c r="H13" s="209">
        <v>830166</v>
      </c>
      <c r="I13" s="209"/>
      <c r="J13" s="61">
        <v>1</v>
      </c>
    </row>
    <row r="14" spans="1:10" ht="15.75" customHeight="1" x14ac:dyDescent="0.45">
      <c r="A14" s="4"/>
      <c r="B14" s="210" t="s">
        <v>9</v>
      </c>
      <c r="C14" s="210"/>
      <c r="D14" s="210"/>
      <c r="E14" s="210"/>
      <c r="F14" s="211" t="e">
        <f>IF(SUM(F10:G13)=0,"",SUM(F10:G13))</f>
        <v>#REF!</v>
      </c>
      <c r="G14" s="211"/>
      <c r="H14" s="211">
        <f>IF(SUM(H10:I13)=0,"",SUM(H10:I13))</f>
        <v>4800830.3499999996</v>
      </c>
      <c r="I14" s="211"/>
      <c r="J14" s="58">
        <f>IF(SUM(J10:J13)=0,"",SUM(J10:J13))</f>
        <v>42</v>
      </c>
    </row>
    <row r="15" spans="1:10" ht="10.5" customHeight="1" x14ac:dyDescent="0.45">
      <c r="A15" s="4"/>
    </row>
    <row r="16" spans="1:10" ht="18.75" customHeight="1" x14ac:dyDescent="0.45">
      <c r="A16" s="4"/>
      <c r="B16" s="197" t="s">
        <v>17</v>
      </c>
      <c r="C16" s="198"/>
      <c r="D16" s="198"/>
      <c r="E16" s="198"/>
      <c r="F16" s="198"/>
      <c r="G16" s="198"/>
      <c r="H16" s="198"/>
      <c r="I16" s="198"/>
      <c r="J16" s="199"/>
    </row>
    <row r="17" spans="1:10" ht="59.4" customHeight="1" x14ac:dyDescent="0.45">
      <c r="A17" s="4"/>
      <c r="B17" s="137" t="s">
        <v>17</v>
      </c>
      <c r="C17" s="137"/>
      <c r="D17" s="27" t="s">
        <v>18</v>
      </c>
      <c r="E17" s="207" t="s">
        <v>115</v>
      </c>
      <c r="F17" s="207"/>
      <c r="G17" s="207"/>
      <c r="H17" s="207"/>
      <c r="I17" s="207"/>
      <c r="J17" s="207"/>
    </row>
    <row r="18" spans="1:10" ht="89.4" customHeight="1" x14ac:dyDescent="0.45">
      <c r="A18" s="4"/>
      <c r="B18" s="137"/>
      <c r="C18" s="137"/>
      <c r="D18" s="27" t="s">
        <v>19</v>
      </c>
      <c r="E18" s="207" t="s">
        <v>78</v>
      </c>
      <c r="F18" s="207"/>
      <c r="G18" s="207"/>
      <c r="H18" s="207"/>
      <c r="I18" s="207"/>
      <c r="J18" s="207"/>
    </row>
    <row r="19" spans="1:10" s="230" customFormat="1" ht="45.65" customHeight="1" x14ac:dyDescent="0.35"/>
    <row r="20" spans="1:10" s="230" customFormat="1" ht="11" customHeight="1" x14ac:dyDescent="0.35"/>
    <row r="21" spans="1:10" ht="20.25" customHeight="1" x14ac:dyDescent="0.45">
      <c r="A21" s="4"/>
      <c r="B21" s="197" t="s">
        <v>76</v>
      </c>
      <c r="C21" s="198"/>
      <c r="D21" s="198"/>
      <c r="E21" s="198"/>
      <c r="F21" s="198"/>
      <c r="G21" s="198"/>
      <c r="H21" s="198"/>
      <c r="I21" s="198"/>
      <c r="J21" s="199"/>
    </row>
    <row r="22" spans="1:10" ht="19.5" customHeight="1" x14ac:dyDescent="0.45">
      <c r="B22" s="138" t="s">
        <v>5</v>
      </c>
      <c r="C22" s="137" t="s">
        <v>0</v>
      </c>
      <c r="D22" s="137" t="s">
        <v>1</v>
      </c>
      <c r="E22" s="138" t="s">
        <v>2</v>
      </c>
      <c r="F22" s="192" t="s">
        <v>3</v>
      </c>
      <c r="G22" s="138" t="s">
        <v>6</v>
      </c>
      <c r="H22" s="138"/>
      <c r="I22" s="167" t="s">
        <v>4</v>
      </c>
      <c r="J22" s="193" t="s">
        <v>77</v>
      </c>
    </row>
    <row r="23" spans="1:10" ht="33.75" customHeight="1" x14ac:dyDescent="0.45">
      <c r="B23" s="138"/>
      <c r="C23" s="137"/>
      <c r="D23" s="137"/>
      <c r="E23" s="138"/>
      <c r="F23" s="192"/>
      <c r="G23" s="5" t="s">
        <v>7</v>
      </c>
      <c r="H23" s="6" t="s">
        <v>8</v>
      </c>
      <c r="I23" s="167"/>
      <c r="J23" s="193"/>
    </row>
    <row r="24" spans="1:10" ht="20.149999999999999" customHeight="1" x14ac:dyDescent="0.45">
      <c r="B24" s="163" t="s">
        <v>43</v>
      </c>
      <c r="C24" s="163"/>
      <c r="D24" s="163"/>
      <c r="E24" s="163"/>
      <c r="F24" s="163"/>
      <c r="G24" s="163"/>
      <c r="H24" s="163"/>
      <c r="I24" s="163"/>
      <c r="J24" s="163"/>
    </row>
    <row r="25" spans="1:10" ht="26" x14ac:dyDescent="0.45">
      <c r="B25" s="37">
        <v>1</v>
      </c>
      <c r="C25" s="38" t="s">
        <v>44</v>
      </c>
      <c r="D25" s="38" t="s">
        <v>45</v>
      </c>
      <c r="E25" s="40" t="s">
        <v>42</v>
      </c>
      <c r="F25" s="97">
        <v>847155.8</v>
      </c>
      <c r="G25" s="97">
        <v>847155.8</v>
      </c>
      <c r="H25" s="62" t="e">
        <f>'Log Funding Details'!#REF!</f>
        <v>#REF!</v>
      </c>
      <c r="I25" s="62">
        <v>847156</v>
      </c>
      <c r="J25" s="63">
        <v>830166.2</v>
      </c>
    </row>
    <row r="26" spans="1:10" ht="15.75" customHeight="1" x14ac:dyDescent="0.45">
      <c r="B26" s="175" t="s">
        <v>9</v>
      </c>
      <c r="C26" s="176"/>
      <c r="D26" s="176"/>
      <c r="E26" s="176"/>
      <c r="F26" s="83">
        <f>IF(SUM(F25:F25)=0,"",SUM(F25:F25))</f>
        <v>847155.8</v>
      </c>
      <c r="G26" s="83">
        <f>IF(SUM(G25:G25)=0,"",SUM(G25:G25))</f>
        <v>847155.8</v>
      </c>
      <c r="H26" s="29" t="e">
        <f>IF(SUM(H25:H25)=0,"",SUM(H25:H25))</f>
        <v>#REF!</v>
      </c>
      <c r="I26" s="29">
        <f>IF(SUM(I25:I25)=0,"",SUM(I25:I25))</f>
        <v>847156</v>
      </c>
      <c r="J26" s="29">
        <f>IF(SUM(J25:J25)=0,"",SUM(J25:J25))</f>
        <v>830166.2</v>
      </c>
    </row>
    <row r="27" spans="1:10" ht="20.149999999999999" customHeight="1" x14ac:dyDescent="0.45">
      <c r="B27" s="194" t="s">
        <v>38</v>
      </c>
      <c r="C27" s="195"/>
      <c r="D27" s="195"/>
      <c r="E27" s="195"/>
      <c r="F27" s="195"/>
      <c r="G27" s="195"/>
      <c r="H27" s="195"/>
      <c r="I27" s="195"/>
      <c r="J27" s="196"/>
    </row>
    <row r="28" spans="1:10" ht="15.75" customHeight="1" x14ac:dyDescent="0.45">
      <c r="B28" s="7">
        <v>2</v>
      </c>
      <c r="C28" s="8" t="s">
        <v>61</v>
      </c>
      <c r="D28" s="8" t="s">
        <v>64</v>
      </c>
      <c r="E28" s="9">
        <v>86</v>
      </c>
      <c r="F28" s="24">
        <v>875000</v>
      </c>
      <c r="G28" s="24">
        <v>731250</v>
      </c>
      <c r="H28" s="24" t="e">
        <f>'Log Funding Details'!#REF!</f>
        <v>#REF!</v>
      </c>
      <c r="I28" s="87">
        <v>700000</v>
      </c>
      <c r="J28" s="89">
        <v>650000</v>
      </c>
    </row>
    <row r="29" spans="1:10" ht="15.75" customHeight="1" x14ac:dyDescent="0.45">
      <c r="B29" s="10">
        <v>3</v>
      </c>
      <c r="C29" s="2" t="s">
        <v>81</v>
      </c>
      <c r="D29" s="2" t="s">
        <v>84</v>
      </c>
      <c r="E29" s="3">
        <v>78</v>
      </c>
      <c r="F29" s="87">
        <v>250000</v>
      </c>
      <c r="G29" s="87">
        <v>250000</v>
      </c>
      <c r="H29" s="87" t="e">
        <f>'Log Funding Details'!#REF!</f>
        <v>#REF!</v>
      </c>
      <c r="I29" s="87">
        <v>250000</v>
      </c>
      <c r="J29" s="89">
        <v>250000</v>
      </c>
    </row>
    <row r="30" spans="1:10" x14ac:dyDescent="0.45">
      <c r="B30" s="10">
        <v>4</v>
      </c>
      <c r="C30" s="2" t="s">
        <v>48</v>
      </c>
      <c r="D30" s="2" t="s">
        <v>85</v>
      </c>
      <c r="E30" s="3">
        <v>77</v>
      </c>
      <c r="F30" s="87">
        <v>330000</v>
      </c>
      <c r="G30" s="87">
        <v>280000</v>
      </c>
      <c r="H30" s="87" t="e">
        <f>'Log Funding Details'!#REF!</f>
        <v>#REF!</v>
      </c>
      <c r="I30" s="87">
        <v>280000</v>
      </c>
      <c r="J30" s="89">
        <v>280000</v>
      </c>
    </row>
    <row r="31" spans="1:10" ht="15.75" customHeight="1" x14ac:dyDescent="0.45">
      <c r="B31" s="10">
        <v>5</v>
      </c>
      <c r="C31" s="2" t="s">
        <v>82</v>
      </c>
      <c r="D31" s="2" t="s">
        <v>86</v>
      </c>
      <c r="E31" s="3">
        <v>76</v>
      </c>
      <c r="F31" s="87">
        <v>189750</v>
      </c>
      <c r="G31" s="87">
        <v>146625</v>
      </c>
      <c r="H31" s="87" t="e">
        <f>'Log Funding Details'!#REF!</f>
        <v>#REF!</v>
      </c>
      <c r="I31" s="87">
        <v>140000</v>
      </c>
      <c r="J31" s="89">
        <v>140000</v>
      </c>
    </row>
    <row r="32" spans="1:10" ht="15.75" customHeight="1" x14ac:dyDescent="0.45">
      <c r="B32" s="10">
        <v>6</v>
      </c>
      <c r="C32" s="2" t="s">
        <v>83</v>
      </c>
      <c r="D32" s="2" t="s">
        <v>87</v>
      </c>
      <c r="E32" s="3">
        <v>75</v>
      </c>
      <c r="F32" s="87">
        <v>600000</v>
      </c>
      <c r="G32" s="87">
        <v>600000</v>
      </c>
      <c r="H32" s="87" t="e">
        <f>'Log Funding Details'!#REF!</f>
        <v>#REF!</v>
      </c>
      <c r="I32" s="87">
        <v>450000</v>
      </c>
      <c r="J32" s="89">
        <v>450000</v>
      </c>
    </row>
    <row r="33" spans="2:10" ht="15.75" customHeight="1" x14ac:dyDescent="0.45">
      <c r="B33" s="10">
        <v>7</v>
      </c>
      <c r="C33" s="2" t="s">
        <v>62</v>
      </c>
      <c r="D33" s="113" t="s">
        <v>125</v>
      </c>
      <c r="E33" s="3">
        <v>72</v>
      </c>
      <c r="F33" s="87">
        <v>1377500</v>
      </c>
      <c r="G33" s="87">
        <v>745381</v>
      </c>
      <c r="H33" s="87" t="e">
        <f>'Log Funding Details'!#REF!</f>
        <v>#REF!</v>
      </c>
      <c r="I33" s="87">
        <v>733256</v>
      </c>
      <c r="J33" s="89">
        <v>728040</v>
      </c>
    </row>
    <row r="34" spans="2:10" ht="15.75" customHeight="1" x14ac:dyDescent="0.45">
      <c r="B34" s="10">
        <v>8</v>
      </c>
      <c r="C34" s="2" t="s">
        <v>63</v>
      </c>
      <c r="D34" s="2" t="s">
        <v>58</v>
      </c>
      <c r="E34" s="3">
        <v>71</v>
      </c>
      <c r="F34" s="87">
        <v>400000</v>
      </c>
      <c r="G34" s="87">
        <v>0</v>
      </c>
      <c r="H34" s="87" t="e">
        <f>'Log Funding Details'!#REF!</f>
        <v>#REF!</v>
      </c>
      <c r="I34" s="87">
        <v>200000</v>
      </c>
      <c r="J34" s="89">
        <v>200000</v>
      </c>
    </row>
    <row r="35" spans="2:10" x14ac:dyDescent="0.45">
      <c r="B35" s="13">
        <v>9</v>
      </c>
      <c r="C35" s="14" t="e">
        <f>#REF!</f>
        <v>#REF!</v>
      </c>
      <c r="D35" s="14" t="e">
        <f>#REF!</f>
        <v>#REF!</v>
      </c>
      <c r="E35" s="15" t="e">
        <f>#REF!</f>
        <v>#REF!</v>
      </c>
      <c r="F35" s="25" t="e">
        <f>#REF!</f>
        <v>#REF!</v>
      </c>
      <c r="G35" s="25" t="e">
        <f>#REF!</f>
        <v>#REF!</v>
      </c>
      <c r="H35" s="25" t="e">
        <f>'Log Funding Details'!#REF!</f>
        <v>#REF!</v>
      </c>
      <c r="I35" s="16"/>
      <c r="J35" s="17"/>
    </row>
    <row r="36" spans="2:10" ht="15.75" customHeight="1" x14ac:dyDescent="0.45">
      <c r="B36" s="175" t="s">
        <v>9</v>
      </c>
      <c r="C36" s="176"/>
      <c r="D36" s="176"/>
      <c r="E36" s="176"/>
      <c r="F36" s="29" t="e">
        <f>IF(SUM(F28:F35)=0,"",SUM(F28:F35))</f>
        <v>#REF!</v>
      </c>
      <c r="G36" s="29" t="e">
        <f>IF(SUM(G28:G35)=0,"",SUM(G28:G35))</f>
        <v>#REF!</v>
      </c>
      <c r="H36" s="29" t="e">
        <f>IF(SUM(H28:H35)=0,"",SUM(H28:H35))</f>
        <v>#REF!</v>
      </c>
      <c r="I36" s="29">
        <f>IF(SUM(I28:I35)=0,"",SUM(I28:I35))</f>
        <v>2753256</v>
      </c>
      <c r="J36" s="29">
        <f>IF(SUM(J28:J35)=0,"",SUM(J28:J35))</f>
        <v>2698040</v>
      </c>
    </row>
    <row r="37" spans="2:10" ht="20.149999999999999" customHeight="1" x14ac:dyDescent="0.45">
      <c r="B37" s="164" t="s">
        <v>65</v>
      </c>
      <c r="C37" s="165"/>
      <c r="D37" s="165"/>
      <c r="E37" s="165"/>
      <c r="F37" s="165"/>
      <c r="G37" s="165"/>
      <c r="H37" s="165"/>
      <c r="I37" s="165"/>
      <c r="J37" s="166"/>
    </row>
    <row r="38" spans="2:10" ht="15.75" customHeight="1" x14ac:dyDescent="0.45">
      <c r="B38" s="43">
        <v>10</v>
      </c>
      <c r="C38" s="44" t="s">
        <v>62</v>
      </c>
      <c r="D38" s="44" t="s">
        <v>66</v>
      </c>
      <c r="E38" s="45">
        <v>74</v>
      </c>
      <c r="F38" s="46">
        <v>950000</v>
      </c>
      <c r="G38" s="46">
        <v>650000</v>
      </c>
      <c r="H38" s="95" t="e">
        <f>'Log Funding Details'!#REF!</f>
        <v>#REF!</v>
      </c>
      <c r="I38" s="54">
        <v>600000</v>
      </c>
      <c r="J38" s="55">
        <v>600000</v>
      </c>
    </row>
    <row r="39" spans="2:10" ht="15.75" customHeight="1" x14ac:dyDescent="0.45">
      <c r="B39" s="84">
        <v>11</v>
      </c>
      <c r="C39" s="74" t="s">
        <v>79</v>
      </c>
      <c r="D39" s="74" t="s">
        <v>80</v>
      </c>
      <c r="E39" s="75">
        <v>71</v>
      </c>
      <c r="F39" s="76">
        <v>150000</v>
      </c>
      <c r="G39" s="77">
        <v>0</v>
      </c>
      <c r="H39" s="87" t="e">
        <f>'Log Funding Details'!#REF!</f>
        <v>#REF!</v>
      </c>
      <c r="I39" s="100">
        <v>50000</v>
      </c>
      <c r="J39" s="96">
        <v>50000</v>
      </c>
    </row>
    <row r="40" spans="2:10" ht="15.75" customHeight="1" x14ac:dyDescent="0.45">
      <c r="B40" s="47">
        <v>12</v>
      </c>
      <c r="C40" s="39" t="s">
        <v>67</v>
      </c>
      <c r="D40" s="39" t="s">
        <v>68</v>
      </c>
      <c r="E40" s="48">
        <v>51</v>
      </c>
      <c r="F40" s="49">
        <v>368000</v>
      </c>
      <c r="G40" s="49">
        <v>0</v>
      </c>
      <c r="H40" s="85" t="e">
        <f>'Log Funding Details'!#REF!</f>
        <v>#REF!</v>
      </c>
      <c r="I40" s="56"/>
      <c r="J40" s="57"/>
    </row>
    <row r="41" spans="2:10" ht="15.75" customHeight="1" thickBot="1" x14ac:dyDescent="0.5">
      <c r="B41" s="179" t="s">
        <v>9</v>
      </c>
      <c r="C41" s="179"/>
      <c r="D41" s="179"/>
      <c r="E41" s="179"/>
      <c r="F41" s="112">
        <f>IF(SUM(F38:F40)=0,"",SUM(F38:F40))</f>
        <v>1468000</v>
      </c>
      <c r="G41" s="112">
        <f>IF(SUM(G38:G40)=0,"",SUM(G38:G40))</f>
        <v>650000</v>
      </c>
      <c r="H41" s="112" t="e">
        <f>IF(SUM(H38:H40)=0,"",SUM(H38:H40))</f>
        <v>#REF!</v>
      </c>
      <c r="I41" s="112">
        <f>IF(SUM(I38:I40)=0,"",SUM(I38:I40))</f>
        <v>650000</v>
      </c>
      <c r="J41" s="112">
        <f>IF(SUM(J38:J40)=0,"",SUM(J38:J40))</f>
        <v>650000</v>
      </c>
    </row>
    <row r="42" spans="2:10" ht="15.75" customHeight="1" x14ac:dyDescent="0.45">
      <c r="B42" s="109"/>
      <c r="C42" s="110"/>
      <c r="D42" s="111"/>
      <c r="E42" s="108" t="s">
        <v>122</v>
      </c>
      <c r="F42" s="29" t="e">
        <f>SUM(F36,F41)</f>
        <v>#REF!</v>
      </c>
      <c r="G42" s="29" t="e">
        <f>SUM(G36,G41)</f>
        <v>#REF!</v>
      </c>
      <c r="H42" s="29" t="e">
        <f t="shared" ref="H42:I42" si="0">SUM(H36,H41)</f>
        <v>#REF!</v>
      </c>
      <c r="I42" s="29">
        <f t="shared" si="0"/>
        <v>3403256</v>
      </c>
      <c r="J42" s="29">
        <f>SUM(J36,J41)</f>
        <v>3348040</v>
      </c>
    </row>
    <row r="43" spans="2:10" ht="19.5" customHeight="1" x14ac:dyDescent="0.45">
      <c r="B43" s="164" t="s">
        <v>40</v>
      </c>
      <c r="C43" s="165"/>
      <c r="D43" s="165"/>
      <c r="E43" s="165"/>
      <c r="F43" s="165"/>
      <c r="G43" s="165"/>
      <c r="H43" s="165"/>
      <c r="I43" s="165"/>
      <c r="J43" s="166"/>
    </row>
    <row r="44" spans="2:10" x14ac:dyDescent="0.45">
      <c r="B44" s="7">
        <v>13</v>
      </c>
      <c r="C44" s="8" t="e">
        <f>#REF!</f>
        <v>#REF!</v>
      </c>
      <c r="D44" s="8" t="e">
        <f>#REF!</f>
        <v>#REF!</v>
      </c>
      <c r="E44" s="9" t="e">
        <f>#REF!</f>
        <v>#REF!</v>
      </c>
      <c r="F44" s="24" t="e">
        <f>#REF!</f>
        <v>#REF!</v>
      </c>
      <c r="G44" s="24" t="e">
        <f>#REF!</f>
        <v>#REF!</v>
      </c>
      <c r="H44" s="24" t="e">
        <f>'Log Funding Details'!#REF!</f>
        <v>#REF!</v>
      </c>
      <c r="I44" s="98">
        <v>112000</v>
      </c>
      <c r="J44" s="99">
        <v>112000</v>
      </c>
    </row>
    <row r="45" spans="2:10" ht="15.75" customHeight="1" x14ac:dyDescent="0.45">
      <c r="B45" s="10">
        <v>14</v>
      </c>
      <c r="C45" s="2" t="e">
        <f>#REF!</f>
        <v>#REF!</v>
      </c>
      <c r="D45" s="2" t="e">
        <f>#REF!</f>
        <v>#REF!</v>
      </c>
      <c r="E45" s="3" t="e">
        <f>#REF!</f>
        <v>#REF!</v>
      </c>
      <c r="F45" s="87" t="e">
        <f>#REF!</f>
        <v>#REF!</v>
      </c>
      <c r="G45" s="87" t="e">
        <f>#REF!</f>
        <v>#REF!</v>
      </c>
      <c r="H45" s="87" t="e">
        <f>'Log Funding Details'!#REF!</f>
        <v>#REF!</v>
      </c>
      <c r="I45" s="11">
        <v>115000</v>
      </c>
      <c r="J45" s="12">
        <v>102258</v>
      </c>
    </row>
    <row r="46" spans="2:10" ht="15.75" customHeight="1" x14ac:dyDescent="0.45">
      <c r="B46" s="10">
        <v>15</v>
      </c>
      <c r="C46" s="2" t="e">
        <f>#REF!</f>
        <v>#REF!</v>
      </c>
      <c r="D46" s="2" t="e">
        <f>#REF!</f>
        <v>#REF!</v>
      </c>
      <c r="E46" s="3" t="e">
        <f>#REF!</f>
        <v>#REF!</v>
      </c>
      <c r="F46" s="87" t="e">
        <f>#REF!</f>
        <v>#REF!</v>
      </c>
      <c r="G46" s="87" t="e">
        <f>#REF!</f>
        <v>#REF!</v>
      </c>
      <c r="H46" s="87" t="e">
        <f>'Log Funding Details'!#REF!</f>
        <v>#REF!</v>
      </c>
      <c r="I46" s="11">
        <v>55000</v>
      </c>
      <c r="J46" s="12">
        <v>55000</v>
      </c>
    </row>
    <row r="47" spans="2:10" ht="15.75" customHeight="1" x14ac:dyDescent="0.45">
      <c r="B47" s="10">
        <v>16</v>
      </c>
      <c r="C47" s="2" t="e">
        <f>#REF!</f>
        <v>#REF!</v>
      </c>
      <c r="D47" s="2" t="e">
        <f>#REF!</f>
        <v>#REF!</v>
      </c>
      <c r="E47" s="3" t="e">
        <f>#REF!</f>
        <v>#REF!</v>
      </c>
      <c r="F47" s="87" t="e">
        <f>#REF!</f>
        <v>#REF!</v>
      </c>
      <c r="G47" s="87" t="e">
        <f>#REF!</f>
        <v>#REF!</v>
      </c>
      <c r="H47" s="87" t="e">
        <f>'Log Funding Details'!#REF!</f>
        <v>#REF!</v>
      </c>
      <c r="I47" s="11">
        <v>45000</v>
      </c>
      <c r="J47" s="12">
        <v>45000</v>
      </c>
    </row>
    <row r="48" spans="2:10" ht="15.75" customHeight="1" x14ac:dyDescent="0.45">
      <c r="B48" s="10">
        <v>17</v>
      </c>
      <c r="C48" s="2" t="e">
        <f>#REF!</f>
        <v>#REF!</v>
      </c>
      <c r="D48" s="2" t="e">
        <f>#REF!</f>
        <v>#REF!</v>
      </c>
      <c r="E48" s="3" t="e">
        <f>#REF!</f>
        <v>#REF!</v>
      </c>
      <c r="F48" s="87" t="e">
        <f>#REF!</f>
        <v>#REF!</v>
      </c>
      <c r="G48" s="87" t="e">
        <f>#REF!</f>
        <v>#REF!</v>
      </c>
      <c r="H48" s="87" t="e">
        <f>'Log Funding Details'!#REF!</f>
        <v>#REF!</v>
      </c>
      <c r="I48" s="11">
        <v>30000</v>
      </c>
      <c r="J48" s="12">
        <v>30000</v>
      </c>
    </row>
    <row r="49" spans="2:10" ht="15.75" customHeight="1" x14ac:dyDescent="0.45">
      <c r="B49" s="10">
        <v>18</v>
      </c>
      <c r="C49" s="2" t="e">
        <f>#REF!</f>
        <v>#REF!</v>
      </c>
      <c r="D49" s="2" t="e">
        <f>#REF!</f>
        <v>#REF!</v>
      </c>
      <c r="E49" s="3" t="e">
        <f>#REF!</f>
        <v>#REF!</v>
      </c>
      <c r="F49" s="87" t="e">
        <f>#REF!</f>
        <v>#REF!</v>
      </c>
      <c r="G49" s="87" t="e">
        <f>#REF!</f>
        <v>#REF!</v>
      </c>
      <c r="H49" s="87" t="e">
        <f>'Log Funding Details'!#REF!</f>
        <v>#REF!</v>
      </c>
      <c r="I49" s="11">
        <v>40000</v>
      </c>
      <c r="J49" s="12">
        <v>40000</v>
      </c>
    </row>
    <row r="50" spans="2:10" ht="15.75" customHeight="1" x14ac:dyDescent="0.45">
      <c r="B50" s="13">
        <v>19</v>
      </c>
      <c r="C50" s="14" t="e">
        <f>#REF!</f>
        <v>#REF!</v>
      </c>
      <c r="D50" s="14" t="e">
        <f>#REF!</f>
        <v>#REF!</v>
      </c>
      <c r="E50" s="15" t="e">
        <f>#REF!</f>
        <v>#REF!</v>
      </c>
      <c r="F50" s="25" t="e">
        <f>#REF!</f>
        <v>#REF!</v>
      </c>
      <c r="G50" s="25" t="e">
        <f>#REF!</f>
        <v>#REF!</v>
      </c>
      <c r="H50" s="25" t="e">
        <f>'Log Funding Details'!#REF!</f>
        <v>#REF!</v>
      </c>
      <c r="I50" s="16">
        <v>75000</v>
      </c>
      <c r="J50" s="17">
        <v>75000</v>
      </c>
    </row>
    <row r="51" spans="2:10" ht="15.75" customHeight="1" x14ac:dyDescent="0.45"/>
    <row r="52" spans="2:10" ht="11" customHeight="1" x14ac:dyDescent="0.45"/>
    <row r="53" spans="2:10" ht="21.75" customHeight="1" x14ac:dyDescent="0.45">
      <c r="B53" s="7">
        <v>20</v>
      </c>
      <c r="C53" s="8" t="e">
        <f>#REF!</f>
        <v>#REF!</v>
      </c>
      <c r="D53" s="8" t="e">
        <f>#REF!</f>
        <v>#REF!</v>
      </c>
      <c r="E53" s="9" t="e">
        <f>#REF!</f>
        <v>#REF!</v>
      </c>
      <c r="F53" s="24" t="e">
        <f>#REF!</f>
        <v>#REF!</v>
      </c>
      <c r="G53" s="24" t="e">
        <f>#REF!</f>
        <v>#REF!</v>
      </c>
      <c r="H53" s="24" t="e">
        <f>'Log Funding Details'!#REF!</f>
        <v>#REF!</v>
      </c>
      <c r="I53" s="98">
        <v>30000</v>
      </c>
      <c r="J53" s="99">
        <v>30000</v>
      </c>
    </row>
    <row r="54" spans="2:10" ht="15.75" customHeight="1" x14ac:dyDescent="0.45">
      <c r="B54" s="10">
        <v>21</v>
      </c>
      <c r="C54" s="2" t="e">
        <f>#REF!</f>
        <v>#REF!</v>
      </c>
      <c r="D54" s="2" t="e">
        <f>#REF!</f>
        <v>#REF!</v>
      </c>
      <c r="E54" s="3" t="e">
        <f>#REF!</f>
        <v>#REF!</v>
      </c>
      <c r="F54" s="87" t="e">
        <f>#REF!</f>
        <v>#REF!</v>
      </c>
      <c r="G54" s="87" t="e">
        <f>#REF!</f>
        <v>#REF!</v>
      </c>
      <c r="H54" s="87" t="e">
        <f>'Log Funding Details'!#REF!</f>
        <v>#REF!</v>
      </c>
      <c r="I54" s="11">
        <v>0</v>
      </c>
      <c r="J54" s="12"/>
    </row>
    <row r="55" spans="2:10" ht="15.75" customHeight="1" x14ac:dyDescent="0.45">
      <c r="B55" s="10">
        <v>22</v>
      </c>
      <c r="C55" s="2" t="e">
        <f>#REF!</f>
        <v>#REF!</v>
      </c>
      <c r="D55" s="2" t="e">
        <f>#REF!</f>
        <v>#REF!</v>
      </c>
      <c r="E55" s="3" t="e">
        <f>#REF!</f>
        <v>#REF!</v>
      </c>
      <c r="F55" s="87" t="e">
        <f>#REF!</f>
        <v>#REF!</v>
      </c>
      <c r="G55" s="87" t="e">
        <f>#REF!</f>
        <v>#REF!</v>
      </c>
      <c r="H55" s="87" t="e">
        <f>'Log Funding Details'!#REF!</f>
        <v>#REF!</v>
      </c>
      <c r="I55" s="11">
        <v>40000</v>
      </c>
      <c r="J55" s="12">
        <v>40000</v>
      </c>
    </row>
    <row r="56" spans="2:10" ht="15.75" customHeight="1" x14ac:dyDescent="0.45">
      <c r="B56" s="10">
        <v>23</v>
      </c>
      <c r="C56" s="2" t="e">
        <f>#REF!</f>
        <v>#REF!</v>
      </c>
      <c r="D56" s="2" t="e">
        <f>#REF!</f>
        <v>#REF!</v>
      </c>
      <c r="E56" s="3" t="e">
        <f>#REF!</f>
        <v>#REF!</v>
      </c>
      <c r="F56" s="87" t="e">
        <f>#REF!</f>
        <v>#REF!</v>
      </c>
      <c r="G56" s="87" t="e">
        <f>#REF!</f>
        <v>#REF!</v>
      </c>
      <c r="H56" s="87" t="e">
        <f>'Log Funding Details'!#REF!</f>
        <v>#REF!</v>
      </c>
      <c r="I56" s="11">
        <v>30000</v>
      </c>
      <c r="J56" s="12">
        <v>30000</v>
      </c>
    </row>
    <row r="57" spans="2:10" ht="15.75" customHeight="1" x14ac:dyDescent="0.45">
      <c r="B57" s="10">
        <v>24</v>
      </c>
      <c r="C57" s="2" t="e">
        <f>#REF!</f>
        <v>#REF!</v>
      </c>
      <c r="D57" s="2" t="e">
        <f>#REF!</f>
        <v>#REF!</v>
      </c>
      <c r="E57" s="3" t="e">
        <f>#REF!</f>
        <v>#REF!</v>
      </c>
      <c r="F57" s="87" t="e">
        <f>#REF!</f>
        <v>#REF!</v>
      </c>
      <c r="G57" s="87" t="e">
        <f>#REF!</f>
        <v>#REF!</v>
      </c>
      <c r="H57" s="87" t="e">
        <f>'Log Funding Details'!#REF!</f>
        <v>#REF!</v>
      </c>
      <c r="I57" s="11">
        <v>0</v>
      </c>
      <c r="J57" s="12"/>
    </row>
    <row r="58" spans="2:10" ht="15.75" customHeight="1" x14ac:dyDescent="0.45">
      <c r="B58" s="10">
        <v>25</v>
      </c>
      <c r="C58" s="2" t="e">
        <f>#REF!</f>
        <v>#REF!</v>
      </c>
      <c r="D58" s="2" t="e">
        <f>#REF!</f>
        <v>#REF!</v>
      </c>
      <c r="E58" s="3" t="e">
        <f>#REF!</f>
        <v>#REF!</v>
      </c>
      <c r="F58" s="87" t="e">
        <f>#REF!</f>
        <v>#REF!</v>
      </c>
      <c r="G58" s="87" t="e">
        <f>#REF!</f>
        <v>#REF!</v>
      </c>
      <c r="H58" s="87" t="e">
        <f>'Log Funding Details'!#REF!</f>
        <v>#REF!</v>
      </c>
      <c r="I58" s="11">
        <v>33366</v>
      </c>
      <c r="J58" s="12">
        <v>33366</v>
      </c>
    </row>
    <row r="59" spans="2:10" ht="15.75" customHeight="1" x14ac:dyDescent="0.45">
      <c r="B59" s="10">
        <v>26</v>
      </c>
      <c r="C59" s="2" t="e">
        <f>#REF!</f>
        <v>#REF!</v>
      </c>
      <c r="D59" s="2" t="e">
        <f>#REF!</f>
        <v>#REF!</v>
      </c>
      <c r="E59" s="3" t="e">
        <f>#REF!</f>
        <v>#REF!</v>
      </c>
      <c r="F59" s="87" t="e">
        <f>#REF!</f>
        <v>#REF!</v>
      </c>
      <c r="G59" s="87" t="e">
        <f>#REF!</f>
        <v>#REF!</v>
      </c>
      <c r="H59" s="87" t="e">
        <f>'Log Funding Details'!#REF!</f>
        <v>#REF!</v>
      </c>
      <c r="I59" s="11"/>
      <c r="J59" s="12"/>
    </row>
    <row r="60" spans="2:10" ht="25.25" customHeight="1" x14ac:dyDescent="0.45">
      <c r="B60" s="10">
        <v>27</v>
      </c>
      <c r="C60" s="2" t="e">
        <f>#REF!</f>
        <v>#REF!</v>
      </c>
      <c r="D60" s="2" t="e">
        <f>#REF!</f>
        <v>#REF!</v>
      </c>
      <c r="E60" s="3" t="e">
        <f>#REF!</f>
        <v>#REF!</v>
      </c>
      <c r="F60" s="87" t="e">
        <f>#REF!</f>
        <v>#REF!</v>
      </c>
      <c r="G60" s="87" t="e">
        <f>#REF!</f>
        <v>#REF!</v>
      </c>
      <c r="H60" s="87" t="e">
        <f>'Log Funding Details'!#REF!</f>
        <v>#REF!</v>
      </c>
      <c r="I60" s="11"/>
      <c r="J60" s="12"/>
    </row>
    <row r="61" spans="2:10" ht="15.75" customHeight="1" x14ac:dyDescent="0.45">
      <c r="B61" s="10">
        <v>28</v>
      </c>
      <c r="C61" s="2" t="e">
        <f>#REF!</f>
        <v>#REF!</v>
      </c>
      <c r="D61" s="2" t="e">
        <f>#REF!</f>
        <v>#REF!</v>
      </c>
      <c r="E61" s="3" t="e">
        <f>#REF!</f>
        <v>#REF!</v>
      </c>
      <c r="F61" s="87" t="e">
        <f>#REF!</f>
        <v>#REF!</v>
      </c>
      <c r="G61" s="87" t="e">
        <f>#REF!</f>
        <v>#REF!</v>
      </c>
      <c r="H61" s="87" t="e">
        <f>'Log Funding Details'!#REF!</f>
        <v>#REF!</v>
      </c>
      <c r="I61" s="11"/>
      <c r="J61" s="12"/>
    </row>
    <row r="62" spans="2:10" ht="15.75" customHeight="1" x14ac:dyDescent="0.45">
      <c r="B62" s="10">
        <v>29</v>
      </c>
      <c r="C62" s="2" t="e">
        <f>#REF!</f>
        <v>#REF!</v>
      </c>
      <c r="D62" s="2" t="e">
        <f>#REF!</f>
        <v>#REF!</v>
      </c>
      <c r="E62" s="3" t="e">
        <f>#REF!</f>
        <v>#REF!</v>
      </c>
      <c r="F62" s="87" t="e">
        <f>#REF!</f>
        <v>#REF!</v>
      </c>
      <c r="G62" s="87" t="e">
        <f>#REF!</f>
        <v>#REF!</v>
      </c>
      <c r="H62" s="87" t="e">
        <f>'Log Funding Details'!#REF!</f>
        <v>#REF!</v>
      </c>
      <c r="I62" s="11"/>
      <c r="J62" s="12"/>
    </row>
    <row r="63" spans="2:10" ht="15.75" customHeight="1" x14ac:dyDescent="0.45">
      <c r="B63" s="10">
        <v>30</v>
      </c>
      <c r="C63" s="2" t="e">
        <f>#REF!</f>
        <v>#REF!</v>
      </c>
      <c r="D63" s="2" t="e">
        <f>#REF!</f>
        <v>#REF!</v>
      </c>
      <c r="E63" s="3" t="e">
        <f>#REF!</f>
        <v>#REF!</v>
      </c>
      <c r="F63" s="87" t="e">
        <f>#REF!</f>
        <v>#REF!</v>
      </c>
      <c r="G63" s="87" t="e">
        <f>#REF!</f>
        <v>#REF!</v>
      </c>
      <c r="H63" s="87" t="e">
        <f>'Log Funding Details'!#REF!</f>
        <v>#REF!</v>
      </c>
      <c r="I63" s="11"/>
      <c r="J63" s="12"/>
    </row>
    <row r="64" spans="2:10" ht="15.75" customHeight="1" x14ac:dyDescent="0.45">
      <c r="B64" s="10">
        <v>31</v>
      </c>
      <c r="C64" s="2" t="e">
        <f>#REF!</f>
        <v>#REF!</v>
      </c>
      <c r="D64" s="2" t="e">
        <f>#REF!</f>
        <v>#REF!</v>
      </c>
      <c r="E64" s="3" t="e">
        <f>#REF!</f>
        <v>#REF!</v>
      </c>
      <c r="F64" s="87" t="e">
        <f>#REF!</f>
        <v>#REF!</v>
      </c>
      <c r="G64" s="87" t="e">
        <f>#REF!</f>
        <v>#REF!</v>
      </c>
      <c r="H64" s="87" t="e">
        <f>'Log Funding Details'!#REF!</f>
        <v>#REF!</v>
      </c>
      <c r="I64" s="11"/>
      <c r="J64" s="12"/>
    </row>
    <row r="65" spans="2:10" ht="15.75" customHeight="1" x14ac:dyDescent="0.45">
      <c r="B65" s="10">
        <v>32</v>
      </c>
      <c r="C65" s="2" t="e">
        <f>#REF!</f>
        <v>#REF!</v>
      </c>
      <c r="D65" s="2" t="e">
        <f>#REF!</f>
        <v>#REF!</v>
      </c>
      <c r="E65" s="3" t="e">
        <f>#REF!</f>
        <v>#REF!</v>
      </c>
      <c r="F65" s="87" t="e">
        <f>#REF!</f>
        <v>#REF!</v>
      </c>
      <c r="G65" s="87" t="e">
        <f>#REF!</f>
        <v>#REF!</v>
      </c>
      <c r="H65" s="87" t="e">
        <f>'Log Funding Details'!#REF!</f>
        <v>#REF!</v>
      </c>
      <c r="I65" s="11">
        <v>30000</v>
      </c>
      <c r="J65" s="12">
        <v>30000</v>
      </c>
    </row>
    <row r="66" spans="2:10" x14ac:dyDescent="0.45">
      <c r="B66" s="10">
        <v>33</v>
      </c>
      <c r="C66" s="2" t="e">
        <f>#REF!</f>
        <v>#REF!</v>
      </c>
      <c r="D66" s="2" t="e">
        <f>#REF!</f>
        <v>#REF!</v>
      </c>
      <c r="E66" s="3" t="e">
        <f>#REF!</f>
        <v>#REF!</v>
      </c>
      <c r="F66" s="87" t="e">
        <f>#REF!</f>
        <v>#REF!</v>
      </c>
      <c r="G66" s="87" t="e">
        <f>#REF!</f>
        <v>#REF!</v>
      </c>
      <c r="H66" s="87" t="e">
        <f>'Log Funding Details'!#REF!</f>
        <v>#REF!</v>
      </c>
      <c r="I66" s="11"/>
      <c r="J66" s="12"/>
    </row>
    <row r="67" spans="2:10" x14ac:dyDescent="0.45">
      <c r="B67" s="10">
        <v>34</v>
      </c>
      <c r="C67" s="2" t="e">
        <f>#REF!</f>
        <v>#REF!</v>
      </c>
      <c r="D67" s="2" t="e">
        <f>#REF!</f>
        <v>#REF!</v>
      </c>
      <c r="E67" s="3" t="e">
        <f>#REF!</f>
        <v>#REF!</v>
      </c>
      <c r="F67" s="87" t="e">
        <f>#REF!</f>
        <v>#REF!</v>
      </c>
      <c r="G67" s="87" t="e">
        <f>#REF!</f>
        <v>#REF!</v>
      </c>
      <c r="H67" s="87" t="e">
        <f>'Log Funding Details'!#REF!</f>
        <v>#REF!</v>
      </c>
      <c r="I67" s="11"/>
      <c r="J67" s="12"/>
    </row>
    <row r="68" spans="2:10" ht="15.75" customHeight="1" x14ac:dyDescent="0.45">
      <c r="B68" s="10">
        <v>35</v>
      </c>
      <c r="C68" s="2" t="e">
        <f>#REF!</f>
        <v>#REF!</v>
      </c>
      <c r="D68" s="2" t="e">
        <f>#REF!</f>
        <v>#REF!</v>
      </c>
      <c r="E68" s="3" t="e">
        <f>#REF!</f>
        <v>#REF!</v>
      </c>
      <c r="F68" s="87" t="e">
        <f>#REF!</f>
        <v>#REF!</v>
      </c>
      <c r="G68" s="87" t="e">
        <f>#REF!</f>
        <v>#REF!</v>
      </c>
      <c r="H68" s="87" t="e">
        <f>'Log Funding Details'!#REF!</f>
        <v>#REF!</v>
      </c>
      <c r="I68" s="11"/>
      <c r="J68" s="12"/>
    </row>
    <row r="69" spans="2:10" ht="15.75" customHeight="1" x14ac:dyDescent="0.45">
      <c r="B69" s="10">
        <v>36</v>
      </c>
      <c r="C69" s="2" t="e">
        <f>#REF!</f>
        <v>#REF!</v>
      </c>
      <c r="D69" s="2" t="e">
        <f>#REF!</f>
        <v>#REF!</v>
      </c>
      <c r="E69" s="3" t="e">
        <f>#REF!</f>
        <v>#REF!</v>
      </c>
      <c r="F69" s="87" t="e">
        <f>#REF!</f>
        <v>#REF!</v>
      </c>
      <c r="G69" s="87" t="e">
        <f>#REF!</f>
        <v>#REF!</v>
      </c>
      <c r="H69" s="87" t="e">
        <f>'Log Funding Details'!#REF!</f>
        <v>#REF!</v>
      </c>
      <c r="I69" s="11"/>
      <c r="J69" s="12"/>
    </row>
    <row r="70" spans="2:10" ht="15.75" customHeight="1" x14ac:dyDescent="0.45">
      <c r="B70" s="10">
        <v>37</v>
      </c>
      <c r="C70" s="2" t="e">
        <f>#REF!</f>
        <v>#REF!</v>
      </c>
      <c r="D70" s="2" t="e">
        <f>#REF!</f>
        <v>#REF!</v>
      </c>
      <c r="E70" s="3" t="e">
        <f>#REF!</f>
        <v>#REF!</v>
      </c>
      <c r="F70" s="87" t="e">
        <f>#REF!</f>
        <v>#REF!</v>
      </c>
      <c r="G70" s="87" t="e">
        <f>#REF!</f>
        <v>#REF!</v>
      </c>
      <c r="H70" s="87" t="e">
        <f>'Log Funding Details'!#REF!</f>
        <v>#REF!</v>
      </c>
      <c r="I70" s="11"/>
      <c r="J70" s="12"/>
    </row>
    <row r="71" spans="2:10" x14ac:dyDescent="0.45">
      <c r="B71" s="10">
        <v>38</v>
      </c>
      <c r="C71" s="2" t="e">
        <f>#REF!</f>
        <v>#REF!</v>
      </c>
      <c r="D71" s="2" t="e">
        <f>#REF!</f>
        <v>#REF!</v>
      </c>
      <c r="E71" s="3" t="e">
        <f>#REF!</f>
        <v>#REF!</v>
      </c>
      <c r="F71" s="87" t="e">
        <f>#REF!</f>
        <v>#REF!</v>
      </c>
      <c r="G71" s="87" t="e">
        <f>#REF!</f>
        <v>#REF!</v>
      </c>
      <c r="H71" s="87" t="e">
        <f>'Log Funding Details'!#REF!</f>
        <v>#REF!</v>
      </c>
      <c r="I71" s="11"/>
      <c r="J71" s="12"/>
    </row>
    <row r="72" spans="2:10" ht="15.75" customHeight="1" x14ac:dyDescent="0.45">
      <c r="B72" s="10">
        <v>39</v>
      </c>
      <c r="C72" s="2" t="e">
        <f>#REF!</f>
        <v>#REF!</v>
      </c>
      <c r="D72" s="2" t="e">
        <f>#REF!</f>
        <v>#REF!</v>
      </c>
      <c r="E72" s="3" t="e">
        <f>#REF!</f>
        <v>#REF!</v>
      </c>
      <c r="F72" s="87" t="e">
        <f>#REF!</f>
        <v>#REF!</v>
      </c>
      <c r="G72" s="87" t="e">
        <f>#REF!</f>
        <v>#REF!</v>
      </c>
      <c r="H72" s="87" t="e">
        <f>'Log Funding Details'!#REF!</f>
        <v>#REF!</v>
      </c>
      <c r="I72" s="11"/>
      <c r="J72" s="12"/>
    </row>
    <row r="73" spans="2:10" ht="15.75" customHeight="1" x14ac:dyDescent="0.45">
      <c r="B73" s="10">
        <v>40</v>
      </c>
      <c r="C73" s="2" t="e">
        <f>#REF!</f>
        <v>#REF!</v>
      </c>
      <c r="D73" s="2" t="e">
        <f>#REF!</f>
        <v>#REF!</v>
      </c>
      <c r="E73" s="3" t="e">
        <f>#REF!</f>
        <v>#REF!</v>
      </c>
      <c r="F73" s="87" t="e">
        <f>#REF!</f>
        <v>#REF!</v>
      </c>
      <c r="G73" s="87" t="e">
        <f>#REF!</f>
        <v>#REF!</v>
      </c>
      <c r="H73" s="87" t="e">
        <f>'Log Funding Details'!#REF!</f>
        <v>#REF!</v>
      </c>
      <c r="I73" s="11"/>
      <c r="J73" s="12"/>
    </row>
    <row r="74" spans="2:10" ht="15.75" customHeight="1" x14ac:dyDescent="0.45">
      <c r="B74" s="10">
        <v>41</v>
      </c>
      <c r="C74" s="2" t="e">
        <f>#REF!</f>
        <v>#REF!</v>
      </c>
      <c r="D74" s="2" t="e">
        <f>#REF!</f>
        <v>#REF!</v>
      </c>
      <c r="E74" s="3" t="e">
        <f>#REF!</f>
        <v>#REF!</v>
      </c>
      <c r="F74" s="87" t="e">
        <f>#REF!</f>
        <v>#REF!</v>
      </c>
      <c r="G74" s="87" t="e">
        <f>#REF!</f>
        <v>#REF!</v>
      </c>
      <c r="H74" s="87" t="e">
        <f>'Log Funding Details'!#REF!</f>
        <v>#REF!</v>
      </c>
      <c r="I74" s="11"/>
      <c r="J74" s="12"/>
    </row>
    <row r="75" spans="2:10" ht="15.75" customHeight="1" x14ac:dyDescent="0.45">
      <c r="B75" s="10">
        <v>42</v>
      </c>
      <c r="C75" s="2" t="e">
        <f>#REF!</f>
        <v>#REF!</v>
      </c>
      <c r="D75" s="2" t="e">
        <f>#REF!</f>
        <v>#REF!</v>
      </c>
      <c r="E75" s="3" t="e">
        <f>#REF!</f>
        <v>#REF!</v>
      </c>
      <c r="F75" s="87" t="e">
        <f>#REF!</f>
        <v>#REF!</v>
      </c>
      <c r="G75" s="87" t="e">
        <f>#REF!</f>
        <v>#REF!</v>
      </c>
      <c r="H75" s="87" t="e">
        <f>'Log Funding Details'!#REF!</f>
        <v>#REF!</v>
      </c>
      <c r="I75" s="11"/>
      <c r="J75" s="12"/>
    </row>
    <row r="76" spans="2:10" ht="15.75" customHeight="1" x14ac:dyDescent="0.45">
      <c r="B76" s="10">
        <v>43</v>
      </c>
      <c r="C76" s="2" t="e">
        <f>#REF!</f>
        <v>#REF!</v>
      </c>
      <c r="D76" s="2" t="e">
        <f>#REF!</f>
        <v>#REF!</v>
      </c>
      <c r="E76" s="3" t="e">
        <f>#REF!</f>
        <v>#REF!</v>
      </c>
      <c r="F76" s="87" t="e">
        <f>#REF!</f>
        <v>#REF!</v>
      </c>
      <c r="G76" s="87" t="e">
        <f>#REF!</f>
        <v>#REF!</v>
      </c>
      <c r="H76" s="87" t="e">
        <f>'Log Funding Details'!#REF!</f>
        <v>#REF!</v>
      </c>
      <c r="I76" s="11"/>
      <c r="J76" s="12"/>
    </row>
    <row r="77" spans="2:10" ht="15.75" customHeight="1" x14ac:dyDescent="0.45">
      <c r="B77" s="13">
        <v>44</v>
      </c>
      <c r="C77" s="14" t="e">
        <f>#REF!</f>
        <v>#REF!</v>
      </c>
      <c r="D77" s="14" t="e">
        <f>#REF!</f>
        <v>#REF!</v>
      </c>
      <c r="E77" s="15" t="e">
        <f>#REF!</f>
        <v>#REF!</v>
      </c>
      <c r="F77" s="25" t="e">
        <f>#REF!</f>
        <v>#REF!</v>
      </c>
      <c r="G77" s="25" t="e">
        <f>#REF!</f>
        <v>#REF!</v>
      </c>
      <c r="H77" s="25" t="e">
        <f>'Log Funding Details'!#REF!</f>
        <v>#REF!</v>
      </c>
      <c r="I77" s="16"/>
      <c r="J77" s="17"/>
    </row>
    <row r="78" spans="2:10" ht="15.75" customHeight="1" x14ac:dyDescent="0.45">
      <c r="B78" s="191" t="s">
        <v>9</v>
      </c>
      <c r="C78" s="191"/>
      <c r="D78" s="191"/>
      <c r="E78" s="191"/>
      <c r="F78" s="29" t="e">
        <f>IF(SUM(F44:F77)=0,"",SUM(F44:F77))</f>
        <v>#REF!</v>
      </c>
      <c r="G78" s="29" t="e">
        <f>IF(SUM(G44:G77)=0,"",SUM(G44:G77))</f>
        <v>#REF!</v>
      </c>
      <c r="H78" s="29" t="e">
        <f>IF(SUM(H44:H77)=0,"",SUM(H44:H77))</f>
        <v>#REF!</v>
      </c>
      <c r="I78" s="29">
        <f>IF(SUM(I44:I77)=0,"",SUM(I44:I77))</f>
        <v>635366</v>
      </c>
      <c r="J78" s="29">
        <f>IF(SUM(J44:J77)=0,"",SUM(J44:J77))</f>
        <v>622624</v>
      </c>
    </row>
    <row r="79" spans="2:10" ht="19.5" customHeight="1" x14ac:dyDescent="0.45">
      <c r="B79" s="204" t="s">
        <v>35</v>
      </c>
      <c r="C79" s="204"/>
      <c r="D79" s="204"/>
      <c r="E79" s="204"/>
      <c r="F79" s="31" t="e">
        <f>IF(SUM(F26,F36,F41,F78)=0,"",SUM(F26,F36,F41,F78))</f>
        <v>#REF!</v>
      </c>
      <c r="G79" s="31" t="e">
        <f>IF(SUM(G26,G36,G41,G78)=0,"",SUM(G26,G36,G41,G78))</f>
        <v>#REF!</v>
      </c>
      <c r="H79" s="31" t="e">
        <f>IF(SUM(H26,H36,H41,H78)=0,"",SUM(H26,H36,H41,H78))</f>
        <v>#REF!</v>
      </c>
      <c r="I79" s="31">
        <f>IF(SUM(I26,I36,I41,I78)=0,"",SUM(I26,I36,I41,I78))</f>
        <v>4885778</v>
      </c>
      <c r="J79" s="31">
        <f>IF(SUM(J26,J36,J41,J78)=0,"",SUM(J26,J36,J41,J78))</f>
        <v>4800830.2</v>
      </c>
    </row>
    <row r="80" spans="2:10" s="223" customFormat="1" ht="56.25" customHeight="1" x14ac:dyDescent="0.35"/>
    <row r="81" spans="2:10" s="223" customFormat="1" ht="56.25" customHeight="1" x14ac:dyDescent="0.35"/>
    <row r="82" spans="2:10" ht="27.5" customHeight="1" x14ac:dyDescent="0.45">
      <c r="B82" s="205" t="s">
        <v>99</v>
      </c>
      <c r="C82" s="205"/>
      <c r="D82" s="205"/>
      <c r="E82" s="205"/>
      <c r="F82" s="205"/>
      <c r="G82" s="205"/>
      <c r="H82" s="205"/>
      <c r="I82" s="205"/>
      <c r="J82" s="205"/>
    </row>
    <row r="83" spans="2:10" ht="19.399999999999999" customHeight="1" x14ac:dyDescent="0.45">
      <c r="B83" s="137" t="s">
        <v>25</v>
      </c>
      <c r="C83" s="137"/>
      <c r="D83" s="26">
        <v>298628</v>
      </c>
      <c r="E83" s="180" t="s">
        <v>26</v>
      </c>
      <c r="F83" s="181"/>
      <c r="G83" s="181"/>
      <c r="H83" s="182"/>
      <c r="I83" s="183">
        <v>293174</v>
      </c>
      <c r="J83" s="184"/>
    </row>
    <row r="84" spans="2:10" ht="19.399999999999999" customHeight="1" x14ac:dyDescent="0.45">
      <c r="B84" s="137" t="s">
        <v>21</v>
      </c>
      <c r="C84" s="137"/>
      <c r="D84" s="26">
        <v>0</v>
      </c>
      <c r="E84" s="180" t="s">
        <v>22</v>
      </c>
      <c r="F84" s="181"/>
      <c r="G84" s="181"/>
      <c r="H84" s="182"/>
      <c r="I84" s="183">
        <v>0</v>
      </c>
      <c r="J84" s="184"/>
    </row>
    <row r="85" spans="2:10" ht="19.399999999999999" customHeight="1" x14ac:dyDescent="0.45">
      <c r="B85" s="137" t="s">
        <v>28</v>
      </c>
      <c r="C85" s="137"/>
      <c r="D85" s="26">
        <v>0</v>
      </c>
      <c r="E85" s="180" t="s">
        <v>10</v>
      </c>
      <c r="F85" s="181"/>
      <c r="G85" s="181"/>
      <c r="H85" s="182"/>
      <c r="I85" s="186">
        <v>243</v>
      </c>
      <c r="J85" s="187"/>
    </row>
    <row r="86" spans="2:10" ht="19.399999999999999" customHeight="1" x14ac:dyDescent="0.45">
      <c r="B86" s="137" t="s">
        <v>24</v>
      </c>
      <c r="C86" s="137"/>
      <c r="D86" s="78">
        <f>IF(SUM(D83:D85)&lt;=0,"",SUM(D83:D85))</f>
        <v>298628</v>
      </c>
      <c r="E86" s="137" t="s">
        <v>23</v>
      </c>
      <c r="F86" s="137"/>
      <c r="G86" s="137"/>
      <c r="H86" s="137"/>
      <c r="I86" s="206">
        <v>293174</v>
      </c>
      <c r="J86" s="206"/>
    </row>
    <row r="87" spans="2:10" ht="10.5" customHeight="1" x14ac:dyDescent="0.45"/>
    <row r="88" spans="2:10" ht="19.5" customHeight="1" x14ac:dyDescent="0.45">
      <c r="B88" s="154" t="s">
        <v>12</v>
      </c>
      <c r="C88" s="155"/>
      <c r="D88" s="155"/>
      <c r="E88" s="155"/>
      <c r="F88" s="155"/>
      <c r="G88" s="155"/>
      <c r="H88" s="155"/>
      <c r="I88" s="155"/>
      <c r="J88" s="156"/>
    </row>
    <row r="89" spans="2:10" ht="33.75" customHeight="1" x14ac:dyDescent="0.45">
      <c r="B89" s="200" t="s">
        <v>13</v>
      </c>
      <c r="C89" s="200"/>
      <c r="D89" s="36" t="s">
        <v>15</v>
      </c>
      <c r="E89" s="36" t="s">
        <v>16</v>
      </c>
      <c r="F89" s="200" t="s">
        <v>20</v>
      </c>
      <c r="G89" s="200"/>
      <c r="H89" s="201" t="s">
        <v>27</v>
      </c>
      <c r="I89" s="201"/>
      <c r="J89" s="33" t="s">
        <v>11</v>
      </c>
    </row>
    <row r="90" spans="2:10" ht="15.75" customHeight="1" x14ac:dyDescent="0.45">
      <c r="B90" s="157" t="s">
        <v>95</v>
      </c>
      <c r="C90" s="158"/>
      <c r="D90" s="103">
        <f>I86*E90</f>
        <v>175904.4</v>
      </c>
      <c r="E90" s="51">
        <v>0.6</v>
      </c>
      <c r="F90" s="202" t="e">
        <f>F113</f>
        <v>#REF!</v>
      </c>
      <c r="G90" s="202"/>
      <c r="H90" s="202"/>
      <c r="I90" s="202"/>
      <c r="J90" s="59">
        <v>6</v>
      </c>
    </row>
    <row r="91" spans="2:10" ht="15.75" customHeight="1" x14ac:dyDescent="0.45">
      <c r="B91" s="159" t="s">
        <v>96</v>
      </c>
      <c r="C91" s="160"/>
      <c r="D91" s="101" t="s">
        <v>42</v>
      </c>
      <c r="E91" s="86" t="s">
        <v>42</v>
      </c>
      <c r="F91" s="171" t="e">
        <f>F119</f>
        <v>#REF!</v>
      </c>
      <c r="G91" s="172"/>
      <c r="H91" s="171"/>
      <c r="I91" s="172"/>
      <c r="J91" s="102">
        <v>4</v>
      </c>
    </row>
    <row r="92" spans="2:10" ht="15.75" customHeight="1" x14ac:dyDescent="0.45">
      <c r="B92" s="161" t="s">
        <v>41</v>
      </c>
      <c r="C92" s="162"/>
      <c r="D92" s="104">
        <f>I86*E92</f>
        <v>21988.05</v>
      </c>
      <c r="E92" s="91">
        <v>7.4999999999999997E-2</v>
      </c>
      <c r="F92" s="209">
        <f>F105</f>
        <v>22397.1</v>
      </c>
      <c r="G92" s="209"/>
      <c r="H92" s="209"/>
      <c r="I92" s="209"/>
      <c r="J92" s="61">
        <v>1</v>
      </c>
    </row>
    <row r="93" spans="2:10" ht="19.5" customHeight="1" x14ac:dyDescent="0.45">
      <c r="B93" s="210" t="s">
        <v>9</v>
      </c>
      <c r="C93" s="210"/>
      <c r="D93" s="210"/>
      <c r="E93" s="210"/>
      <c r="F93" s="211" t="e">
        <f>IF(SUM(F90:G92)=0,"",SUM(F90:G92))</f>
        <v>#REF!</v>
      </c>
      <c r="G93" s="211"/>
      <c r="H93" s="211" t="str">
        <f>IF(SUM(H90:I92)=0,"",SUM(H90:I92))</f>
        <v/>
      </c>
      <c r="I93" s="211"/>
      <c r="J93" s="58">
        <f>IF(SUM(J90:J92)=0,"",SUM(J90:J92))</f>
        <v>11</v>
      </c>
    </row>
    <row r="94" spans="2:10" ht="10.5" customHeight="1" x14ac:dyDescent="0.45"/>
    <row r="95" spans="2:10" ht="19.5" customHeight="1" x14ac:dyDescent="0.45">
      <c r="B95" s="154" t="s">
        <v>17</v>
      </c>
      <c r="C95" s="155"/>
      <c r="D95" s="155"/>
      <c r="E95" s="155"/>
      <c r="F95" s="155"/>
      <c r="G95" s="155"/>
      <c r="H95" s="155"/>
      <c r="I95" s="155"/>
      <c r="J95" s="156"/>
    </row>
    <row r="96" spans="2:10" ht="72" customHeight="1" x14ac:dyDescent="0.45">
      <c r="B96" s="137" t="s">
        <v>17</v>
      </c>
      <c r="C96" s="137"/>
      <c r="D96" s="27" t="s">
        <v>18</v>
      </c>
      <c r="E96" s="207" t="s">
        <v>97</v>
      </c>
      <c r="F96" s="207"/>
      <c r="G96" s="207"/>
      <c r="H96" s="207"/>
      <c r="I96" s="207"/>
      <c r="J96" s="207"/>
    </row>
    <row r="97" spans="2:10" ht="72" customHeight="1" x14ac:dyDescent="0.45">
      <c r="B97" s="137"/>
      <c r="C97" s="137"/>
      <c r="D97" s="27" t="s">
        <v>19</v>
      </c>
      <c r="E97" s="207" t="s">
        <v>101</v>
      </c>
      <c r="F97" s="207"/>
      <c r="G97" s="207"/>
      <c r="H97" s="207"/>
      <c r="I97" s="207"/>
      <c r="J97" s="207"/>
    </row>
    <row r="98" spans="2:10" s="223" customFormat="1" ht="161.25" customHeight="1" x14ac:dyDescent="0.35"/>
    <row r="99" spans="2:10" s="223" customFormat="1" ht="15.75" customHeight="1" x14ac:dyDescent="0.35"/>
    <row r="100" spans="2:10" ht="27" customHeight="1" x14ac:dyDescent="0.45">
      <c r="B100" s="154" t="s">
        <v>76</v>
      </c>
      <c r="C100" s="155"/>
      <c r="D100" s="155"/>
      <c r="E100" s="155"/>
      <c r="F100" s="155"/>
      <c r="G100" s="155"/>
      <c r="H100" s="155"/>
      <c r="I100" s="155"/>
      <c r="J100" s="156"/>
    </row>
    <row r="101" spans="2:10" x14ac:dyDescent="0.45">
      <c r="B101" s="138" t="s">
        <v>5</v>
      </c>
      <c r="C101" s="137" t="s">
        <v>0</v>
      </c>
      <c r="D101" s="137" t="s">
        <v>1</v>
      </c>
      <c r="E101" s="138" t="s">
        <v>120</v>
      </c>
      <c r="F101" s="192" t="s">
        <v>3</v>
      </c>
      <c r="G101" s="138" t="s">
        <v>6</v>
      </c>
      <c r="H101" s="138"/>
      <c r="I101" s="167" t="s">
        <v>4</v>
      </c>
      <c r="J101" s="213" t="s">
        <v>77</v>
      </c>
    </row>
    <row r="102" spans="2:10" ht="29" x14ac:dyDescent="0.45">
      <c r="B102" s="138"/>
      <c r="C102" s="137"/>
      <c r="D102" s="137"/>
      <c r="E102" s="138"/>
      <c r="F102" s="192"/>
      <c r="G102" s="5" t="s">
        <v>7</v>
      </c>
      <c r="H102" s="6" t="s">
        <v>8</v>
      </c>
      <c r="I102" s="167"/>
      <c r="J102" s="213"/>
    </row>
    <row r="103" spans="2:10" ht="19.5" customHeight="1" x14ac:dyDescent="0.45">
      <c r="B103" s="173" t="s">
        <v>43</v>
      </c>
      <c r="C103" s="174"/>
      <c r="D103" s="174"/>
      <c r="E103" s="174"/>
      <c r="F103" s="174"/>
      <c r="G103" s="174"/>
      <c r="H103" s="174"/>
      <c r="I103" s="174"/>
      <c r="J103" s="174"/>
    </row>
    <row r="104" spans="2:10" ht="26" x14ac:dyDescent="0.45">
      <c r="B104" s="92">
        <v>1</v>
      </c>
      <c r="C104" s="38" t="s">
        <v>44</v>
      </c>
      <c r="D104" s="38" t="s">
        <v>45</v>
      </c>
      <c r="E104" s="40" t="s">
        <v>42</v>
      </c>
      <c r="F104" s="93">
        <v>22397.1</v>
      </c>
      <c r="G104" s="93">
        <v>22397.1</v>
      </c>
      <c r="H104" s="93" t="e">
        <f>'Log Funding Details'!#REF!</f>
        <v>#REF!</v>
      </c>
      <c r="I104" s="41">
        <v>22397.1</v>
      </c>
      <c r="J104" s="42">
        <v>21988</v>
      </c>
    </row>
    <row r="105" spans="2:10" x14ac:dyDescent="0.45">
      <c r="B105" s="214" t="s">
        <v>9</v>
      </c>
      <c r="C105" s="215"/>
      <c r="D105" s="215"/>
      <c r="E105" s="215"/>
      <c r="F105" s="94">
        <f>IF(SUM(F104:F104)=0,"",SUM(F104:F104))</f>
        <v>22397.1</v>
      </c>
      <c r="G105" s="94">
        <f>IF(SUM(G104:G104)=0,"",SUM(G104:G104))</f>
        <v>22397.1</v>
      </c>
      <c r="H105" s="94" t="e">
        <f>IF(SUM(H104:H104)=0,"",SUM(H104:H104))</f>
        <v>#REF!</v>
      </c>
      <c r="I105" s="88">
        <f>IF(SUM(I104:I104)=0,"",SUM(I104:I104))</f>
        <v>22397.1</v>
      </c>
      <c r="J105" s="88">
        <f>IF(SUM(J104:J104)=0,"",SUM(J104:J104))</f>
        <v>21988</v>
      </c>
    </row>
    <row r="106" spans="2:10" ht="19.5" customHeight="1" x14ac:dyDescent="0.45">
      <c r="B106" s="173" t="s">
        <v>95</v>
      </c>
      <c r="C106" s="174"/>
      <c r="D106" s="174"/>
      <c r="E106" s="174"/>
      <c r="F106" s="174"/>
      <c r="G106" s="174"/>
      <c r="H106" s="174"/>
      <c r="I106" s="174"/>
      <c r="J106" s="174"/>
    </row>
    <row r="107" spans="2:10" x14ac:dyDescent="0.45">
      <c r="B107" s="7">
        <v>2</v>
      </c>
      <c r="C107" s="8" t="e">
        <f>#REF!</f>
        <v>#REF!</v>
      </c>
      <c r="D107" s="8" t="e">
        <f>#REF!</f>
        <v>#REF!</v>
      </c>
      <c r="E107" s="9" t="e">
        <f>#REF!</f>
        <v>#REF!</v>
      </c>
      <c r="F107" s="24" t="e">
        <f>#REF!</f>
        <v>#REF!</v>
      </c>
      <c r="G107" s="24" t="e">
        <f>#REF!</f>
        <v>#REF!</v>
      </c>
      <c r="H107" s="24" t="e">
        <f>'Log Funding Details'!#REF!</f>
        <v>#REF!</v>
      </c>
      <c r="I107" s="24">
        <v>50000</v>
      </c>
      <c r="J107" s="90">
        <v>50000</v>
      </c>
    </row>
    <row r="108" spans="2:10" x14ac:dyDescent="0.45">
      <c r="B108" s="10">
        <v>3</v>
      </c>
      <c r="C108" s="2" t="e">
        <f>#REF!</f>
        <v>#REF!</v>
      </c>
      <c r="D108" s="2" t="e">
        <f>#REF!</f>
        <v>#REF!</v>
      </c>
      <c r="E108" s="3" t="e">
        <f>#REF!</f>
        <v>#REF!</v>
      </c>
      <c r="F108" s="87" t="e">
        <f>#REF!</f>
        <v>#REF!</v>
      </c>
      <c r="G108" s="87" t="e">
        <f>#REF!</f>
        <v>#REF!</v>
      </c>
      <c r="H108" s="87" t="e">
        <f>'Log Funding Details'!#REF!</f>
        <v>#REF!</v>
      </c>
      <c r="I108" s="87">
        <v>35000</v>
      </c>
      <c r="J108" s="89">
        <v>34141</v>
      </c>
    </row>
    <row r="109" spans="2:10" x14ac:dyDescent="0.45">
      <c r="B109" s="10">
        <v>4</v>
      </c>
      <c r="C109" s="2" t="e">
        <f>#REF!</f>
        <v>#REF!</v>
      </c>
      <c r="D109" s="2" t="e">
        <f>#REF!</f>
        <v>#REF!</v>
      </c>
      <c r="E109" s="3" t="e">
        <f>#REF!</f>
        <v>#REF!</v>
      </c>
      <c r="F109" s="87" t="e">
        <f>#REF!</f>
        <v>#REF!</v>
      </c>
      <c r="G109" s="87" t="e">
        <f>#REF!</f>
        <v>#REF!</v>
      </c>
      <c r="H109" s="87" t="e">
        <f>'Log Funding Details'!#REF!</f>
        <v>#REF!</v>
      </c>
      <c r="I109" s="87">
        <v>34176</v>
      </c>
      <c r="J109" s="89">
        <v>30000</v>
      </c>
    </row>
    <row r="110" spans="2:10" x14ac:dyDescent="0.45">
      <c r="B110" s="10">
        <v>5</v>
      </c>
      <c r="C110" s="2" t="e">
        <f>#REF!</f>
        <v>#REF!</v>
      </c>
      <c r="D110" s="2" t="e">
        <f>#REF!</f>
        <v>#REF!</v>
      </c>
      <c r="E110" s="3" t="e">
        <f>#REF!</f>
        <v>#REF!</v>
      </c>
      <c r="F110" s="87" t="e">
        <f>#REF!</f>
        <v>#REF!</v>
      </c>
      <c r="G110" s="87" t="e">
        <f>#REF!</f>
        <v>#REF!</v>
      </c>
      <c r="H110" s="87" t="e">
        <f>'Log Funding Details'!#REF!</f>
        <v>#REF!</v>
      </c>
      <c r="I110" s="87"/>
      <c r="J110" s="89"/>
    </row>
    <row r="111" spans="2:10" x14ac:dyDescent="0.45">
      <c r="B111" s="10">
        <v>6</v>
      </c>
      <c r="C111" s="2" t="e">
        <f>#REF!</f>
        <v>#REF!</v>
      </c>
      <c r="D111" s="2" t="e">
        <f>#REF!</f>
        <v>#REF!</v>
      </c>
      <c r="E111" s="3" t="e">
        <f>#REF!</f>
        <v>#REF!</v>
      </c>
      <c r="F111" s="87" t="e">
        <f>#REF!</f>
        <v>#REF!</v>
      </c>
      <c r="G111" s="87" t="e">
        <f>#REF!</f>
        <v>#REF!</v>
      </c>
      <c r="H111" s="87" t="e">
        <f>'Log Funding Details'!#REF!</f>
        <v>#REF!</v>
      </c>
      <c r="I111" s="87">
        <v>30000</v>
      </c>
      <c r="J111" s="89">
        <v>30000</v>
      </c>
    </row>
    <row r="112" spans="2:10" x14ac:dyDescent="0.45">
      <c r="B112" s="13">
        <v>7</v>
      </c>
      <c r="C112" s="14" t="e">
        <f>#REF!</f>
        <v>#REF!</v>
      </c>
      <c r="D112" s="14" t="e">
        <f>#REF!</f>
        <v>#REF!</v>
      </c>
      <c r="E112" s="15" t="e">
        <f>#REF!</f>
        <v>#REF!</v>
      </c>
      <c r="F112" s="25" t="e">
        <f>#REF!</f>
        <v>#REF!</v>
      </c>
      <c r="G112" s="25" t="e">
        <f>#REF!</f>
        <v>#REF!</v>
      </c>
      <c r="H112" s="25" t="e">
        <f>'Log Funding Details'!#REF!</f>
        <v>#REF!</v>
      </c>
      <c r="I112" s="25">
        <v>30000</v>
      </c>
      <c r="J112" s="89">
        <v>30000</v>
      </c>
    </row>
    <row r="113" spans="2:10" x14ac:dyDescent="0.45">
      <c r="B113" s="175" t="s">
        <v>9</v>
      </c>
      <c r="C113" s="176"/>
      <c r="D113" s="176"/>
      <c r="E113" s="176"/>
      <c r="F113" s="29" t="e">
        <f>IF(SUM(F107:F112)=0,"",SUM(F107:F112))</f>
        <v>#REF!</v>
      </c>
      <c r="G113" s="29" t="e">
        <f>IF(SUM(G107:G112)=0,"",SUM(G107:G112))</f>
        <v>#REF!</v>
      </c>
      <c r="H113" s="29" t="e">
        <f>IF(SUM(H107:H112)=0,"",SUM(H107:H112))</f>
        <v>#REF!</v>
      </c>
      <c r="I113" s="53">
        <f>IF(SUM(I107:I112)=0,"",SUM(I107:I112))</f>
        <v>179176</v>
      </c>
      <c r="J113" s="30">
        <f>IF(SUM(J107:J112)=0,"",SUM(J107:J112))</f>
        <v>174141</v>
      </c>
    </row>
    <row r="114" spans="2:10" ht="19.5" customHeight="1" x14ac:dyDescent="0.45">
      <c r="B114" s="173" t="s">
        <v>96</v>
      </c>
      <c r="C114" s="174"/>
      <c r="D114" s="174"/>
      <c r="E114" s="174"/>
      <c r="F114" s="174"/>
      <c r="G114" s="174"/>
      <c r="H114" s="174"/>
      <c r="I114" s="174"/>
      <c r="J114" s="174"/>
    </row>
    <row r="115" spans="2:10" x14ac:dyDescent="0.45">
      <c r="B115" s="7">
        <v>8</v>
      </c>
      <c r="C115" s="8" t="e">
        <f>#REF!</f>
        <v>#REF!</v>
      </c>
      <c r="D115" s="8" t="e">
        <f>#REF!</f>
        <v>#REF!</v>
      </c>
      <c r="E115" s="9" t="e">
        <f>#REF!</f>
        <v>#REF!</v>
      </c>
      <c r="F115" s="24" t="e">
        <f>#REF!</f>
        <v>#REF!</v>
      </c>
      <c r="G115" s="24" t="e">
        <f>#REF!</f>
        <v>#REF!</v>
      </c>
      <c r="H115" s="24" t="e">
        <f>'Log Funding Details'!#REF!</f>
        <v>#REF!</v>
      </c>
      <c r="I115" s="24">
        <v>67054</v>
      </c>
      <c r="J115" s="90">
        <v>67045</v>
      </c>
    </row>
    <row r="116" spans="2:10" x14ac:dyDescent="0.45">
      <c r="B116" s="10">
        <v>9</v>
      </c>
      <c r="C116" s="2" t="e">
        <f>#REF!</f>
        <v>#REF!</v>
      </c>
      <c r="D116" s="2" t="e">
        <f>#REF!</f>
        <v>#REF!</v>
      </c>
      <c r="E116" s="3" t="e">
        <f>#REF!</f>
        <v>#REF!</v>
      </c>
      <c r="F116" s="87" t="e">
        <f>#REF!</f>
        <v>#REF!</v>
      </c>
      <c r="G116" s="87" t="e">
        <f>#REF!</f>
        <v>#REF!</v>
      </c>
      <c r="H116" s="87" t="e">
        <f>'Log Funding Details'!#REF!</f>
        <v>#REF!</v>
      </c>
      <c r="I116" s="87"/>
      <c r="J116" s="89"/>
    </row>
    <row r="117" spans="2:10" x14ac:dyDescent="0.45">
      <c r="B117" s="10">
        <v>10</v>
      </c>
      <c r="C117" s="2" t="e">
        <f>#REF!</f>
        <v>#REF!</v>
      </c>
      <c r="D117" s="2" t="e">
        <f>#REF!</f>
        <v>#REF!</v>
      </c>
      <c r="E117" s="3" t="e">
        <f>#REF!</f>
        <v>#REF!</v>
      </c>
      <c r="F117" s="87" t="e">
        <f>#REF!</f>
        <v>#REF!</v>
      </c>
      <c r="G117" s="87" t="e">
        <f>#REF!</f>
        <v>#REF!</v>
      </c>
      <c r="H117" s="87" t="e">
        <f>'Log Funding Details'!#REF!</f>
        <v>#REF!</v>
      </c>
      <c r="I117" s="87">
        <v>30000</v>
      </c>
      <c r="J117" s="89">
        <v>30000</v>
      </c>
    </row>
    <row r="118" spans="2:10" x14ac:dyDescent="0.45">
      <c r="B118" s="13">
        <v>11</v>
      </c>
      <c r="C118" s="14" t="e">
        <f>#REF!</f>
        <v>#REF!</v>
      </c>
      <c r="D118" s="14" t="e">
        <f>#REF!</f>
        <v>#REF!</v>
      </c>
      <c r="E118" s="15" t="e">
        <f>#REF!</f>
        <v>#REF!</v>
      </c>
      <c r="F118" s="25" t="e">
        <f>#REF!</f>
        <v>#REF!</v>
      </c>
      <c r="G118" s="25" t="e">
        <f>#REF!</f>
        <v>#REF!</v>
      </c>
      <c r="H118" s="25" t="e">
        <f>'Log Funding Details'!#REF!</f>
        <v>#REF!</v>
      </c>
      <c r="I118" s="107"/>
      <c r="J118" s="89"/>
    </row>
    <row r="119" spans="2:10" x14ac:dyDescent="0.45">
      <c r="B119" s="175" t="s">
        <v>9</v>
      </c>
      <c r="C119" s="176"/>
      <c r="D119" s="176"/>
      <c r="E119" s="176"/>
      <c r="F119" s="29" t="e">
        <f>IF(SUM(F115:F118)=0,"",SUM(F115:F118))</f>
        <v>#REF!</v>
      </c>
      <c r="G119" s="29" t="e">
        <f>IF(SUM(G115:G118)=0,"",SUM(G115:G118))</f>
        <v>#REF!</v>
      </c>
      <c r="H119" s="29" t="e">
        <f>IF(SUM(H115:H118)=0,"",SUM(H115:H118))</f>
        <v>#REF!</v>
      </c>
      <c r="I119" s="53">
        <f>IF(SUM(I115:I118)=0,"",SUM(I115:I118))</f>
        <v>97054</v>
      </c>
      <c r="J119" s="30">
        <f>IF(SUM(J115:J118)=0,"",SUM(J115:J118))</f>
        <v>97045</v>
      </c>
    </row>
    <row r="120" spans="2:10" ht="27.5" customHeight="1" x14ac:dyDescent="0.45">
      <c r="B120" s="212" t="s">
        <v>35</v>
      </c>
      <c r="C120" s="212"/>
      <c r="D120" s="212"/>
      <c r="E120" s="212"/>
      <c r="F120" s="31" t="e">
        <f t="shared" ref="F120:G120" si="1">IF(SUM(F105,F113)=0,"",SUM(F105,F113,F119))</f>
        <v>#REF!</v>
      </c>
      <c r="G120" s="31" t="e">
        <f t="shared" si="1"/>
        <v>#REF!</v>
      </c>
      <c r="H120" s="31" t="e">
        <f>IF(SUM(H105,H113)=0,"",SUM(H105,H113,H119))</f>
        <v>#REF!</v>
      </c>
      <c r="I120" s="31">
        <f>IF(SUM(I105,I113)=0,"",SUM(I105,I113,I119))</f>
        <v>298627.09999999998</v>
      </c>
      <c r="J120" s="32">
        <f>IF(SUM(J105,J113,J119)=0,"",SUM(J105,J113,J119))</f>
        <v>293174</v>
      </c>
    </row>
    <row r="121" spans="2:10" ht="27.5" customHeight="1" x14ac:dyDescent="0.45">
      <c r="B121" s="153" t="s">
        <v>121</v>
      </c>
      <c r="C121" s="153"/>
      <c r="D121" s="153"/>
      <c r="E121" s="153"/>
      <c r="F121" s="153"/>
      <c r="G121" s="153"/>
      <c r="H121" s="153"/>
      <c r="I121" s="153"/>
      <c r="J121" s="153"/>
    </row>
    <row r="122" spans="2:10" s="223" customFormat="1" ht="131.4" customHeight="1" x14ac:dyDescent="0.35"/>
    <row r="123" spans="2:10" s="223" customFormat="1" ht="18" customHeight="1" x14ac:dyDescent="0.35"/>
    <row r="124" spans="2:10" ht="27" customHeight="1" x14ac:dyDescent="0.45">
      <c r="B124" s="217" t="s">
        <v>98</v>
      </c>
      <c r="C124" s="217"/>
      <c r="D124" s="217"/>
      <c r="E124" s="217"/>
      <c r="F124" s="217"/>
      <c r="G124" s="217"/>
      <c r="H124" s="217"/>
      <c r="I124" s="217"/>
      <c r="J124" s="217"/>
    </row>
    <row r="125" spans="2:10" ht="19.399999999999999" customHeight="1" x14ac:dyDescent="0.45">
      <c r="B125" s="137" t="s">
        <v>25</v>
      </c>
      <c r="C125" s="137"/>
      <c r="D125" s="26">
        <v>823258</v>
      </c>
      <c r="E125" s="180" t="s">
        <v>26</v>
      </c>
      <c r="F125" s="181"/>
      <c r="G125" s="181"/>
      <c r="H125" s="182"/>
      <c r="I125" s="183">
        <v>817318</v>
      </c>
      <c r="J125" s="184"/>
    </row>
    <row r="126" spans="2:10" ht="19.399999999999999" customHeight="1" x14ac:dyDescent="0.45">
      <c r="B126" s="137" t="s">
        <v>21</v>
      </c>
      <c r="C126" s="137"/>
      <c r="D126" s="26">
        <v>700000</v>
      </c>
      <c r="E126" s="180" t="s">
        <v>22</v>
      </c>
      <c r="F126" s="181"/>
      <c r="G126" s="181"/>
      <c r="H126" s="182"/>
      <c r="I126" s="183">
        <v>700000</v>
      </c>
      <c r="J126" s="184"/>
    </row>
    <row r="127" spans="2:10" ht="19.399999999999999" customHeight="1" x14ac:dyDescent="0.45">
      <c r="B127" s="137" t="s">
        <v>28</v>
      </c>
      <c r="C127" s="137"/>
      <c r="D127" s="26">
        <v>122000</v>
      </c>
      <c r="E127" s="180" t="s">
        <v>10</v>
      </c>
      <c r="F127" s="181"/>
      <c r="G127" s="181"/>
      <c r="H127" s="182"/>
      <c r="I127" s="186">
        <v>243</v>
      </c>
      <c r="J127" s="187"/>
    </row>
    <row r="128" spans="2:10" ht="19.399999999999999" customHeight="1" x14ac:dyDescent="0.45">
      <c r="B128" s="137" t="s">
        <v>24</v>
      </c>
      <c r="C128" s="137"/>
      <c r="D128" s="79">
        <f>IF(SUM(D125:D127)&lt;=0,"",SUM(D125:D127))</f>
        <v>1645258</v>
      </c>
      <c r="E128" s="137" t="s">
        <v>23</v>
      </c>
      <c r="F128" s="137"/>
      <c r="G128" s="137"/>
      <c r="H128" s="137"/>
      <c r="I128" s="216">
        <f>SUM(I125,I126,D127)</f>
        <v>1639318</v>
      </c>
      <c r="J128" s="216"/>
    </row>
    <row r="129" spans="2:10" ht="10.5" customHeight="1" x14ac:dyDescent="0.45"/>
    <row r="130" spans="2:10" ht="19.5" customHeight="1" x14ac:dyDescent="0.45">
      <c r="B130" s="144" t="s">
        <v>12</v>
      </c>
      <c r="C130" s="145"/>
      <c r="D130" s="145"/>
      <c r="E130" s="145"/>
      <c r="F130" s="145"/>
      <c r="G130" s="145"/>
      <c r="H130" s="145"/>
      <c r="I130" s="145"/>
      <c r="J130" s="146"/>
    </row>
    <row r="131" spans="2:10" ht="33.75" customHeight="1" x14ac:dyDescent="0.45">
      <c r="B131" s="200" t="s">
        <v>13</v>
      </c>
      <c r="C131" s="200"/>
      <c r="D131" s="36" t="s">
        <v>15</v>
      </c>
      <c r="E131" s="36" t="s">
        <v>16</v>
      </c>
      <c r="F131" s="200" t="s">
        <v>20</v>
      </c>
      <c r="G131" s="200"/>
      <c r="H131" s="201" t="s">
        <v>27</v>
      </c>
      <c r="I131" s="201"/>
      <c r="J131" s="33" t="s">
        <v>11</v>
      </c>
    </row>
    <row r="132" spans="2:10" ht="15.75" customHeight="1" x14ac:dyDescent="0.45">
      <c r="B132" s="157" t="s">
        <v>106</v>
      </c>
      <c r="C132" s="158"/>
      <c r="D132" s="73" t="s">
        <v>42</v>
      </c>
      <c r="E132" s="51" t="s">
        <v>42</v>
      </c>
      <c r="F132" s="202" t="e">
        <f>F158</f>
        <v>#REF!</v>
      </c>
      <c r="G132" s="202"/>
      <c r="H132" s="202">
        <v>1259990</v>
      </c>
      <c r="I132" s="202"/>
      <c r="J132" s="59">
        <v>8</v>
      </c>
    </row>
    <row r="133" spans="2:10" ht="15.75" customHeight="1" x14ac:dyDescent="0.45">
      <c r="B133" s="159" t="s">
        <v>105</v>
      </c>
      <c r="C133" s="160"/>
      <c r="D133" s="105">
        <f>SUM($I$125:$J$126)*E133</f>
        <v>227597.69999999998</v>
      </c>
      <c r="E133" s="86">
        <v>0.15</v>
      </c>
      <c r="F133" s="218">
        <v>228488.69999999998</v>
      </c>
      <c r="G133" s="219"/>
      <c r="H133" s="171">
        <v>227597</v>
      </c>
      <c r="I133" s="172"/>
      <c r="J133" s="102">
        <v>0</v>
      </c>
    </row>
    <row r="134" spans="2:10" ht="15.75" customHeight="1" x14ac:dyDescent="0.45">
      <c r="B134" s="224" t="s">
        <v>41</v>
      </c>
      <c r="C134" s="225"/>
      <c r="D134" s="105">
        <f>SUM($I$125:$J$126)*E134</f>
        <v>151731.80000000002</v>
      </c>
      <c r="E134" s="106">
        <v>0.1</v>
      </c>
      <c r="F134" s="208">
        <f>F146</f>
        <v>152325.80000000002</v>
      </c>
      <c r="G134" s="208"/>
      <c r="H134" s="209">
        <v>151731</v>
      </c>
      <c r="I134" s="209"/>
      <c r="J134" s="61">
        <v>1</v>
      </c>
    </row>
    <row r="135" spans="2:10" ht="19.399999999999999" customHeight="1" x14ac:dyDescent="0.45">
      <c r="B135" s="226" t="s">
        <v>9</v>
      </c>
      <c r="C135" s="226"/>
      <c r="D135" s="226"/>
      <c r="E135" s="226"/>
      <c r="F135" s="227" t="e">
        <f>IF(SUM(F132:G134)=0,"",SUM(F132:G134))</f>
        <v>#REF!</v>
      </c>
      <c r="G135" s="227"/>
      <c r="H135" s="211">
        <f>IF(SUM(H132:I134)=0,"",SUM(H132:I134))</f>
        <v>1639318</v>
      </c>
      <c r="I135" s="211"/>
      <c r="J135" s="58">
        <f>IF(SUM(J132:J134)=0,"",SUM(J132:J134))</f>
        <v>9</v>
      </c>
    </row>
    <row r="136" spans="2:10" ht="10.5" customHeight="1" x14ac:dyDescent="0.45"/>
    <row r="137" spans="2:10" ht="20.25" customHeight="1" x14ac:dyDescent="0.45">
      <c r="B137" s="144" t="s">
        <v>17</v>
      </c>
      <c r="C137" s="145"/>
      <c r="D137" s="145"/>
      <c r="E137" s="145"/>
      <c r="F137" s="145"/>
      <c r="G137" s="145"/>
      <c r="H137" s="145"/>
      <c r="I137" s="145"/>
      <c r="J137" s="146"/>
    </row>
    <row r="138" spans="2:10" ht="72" customHeight="1" x14ac:dyDescent="0.45">
      <c r="B138" s="137" t="s">
        <v>17</v>
      </c>
      <c r="C138" s="137"/>
      <c r="D138" s="27" t="s">
        <v>18</v>
      </c>
      <c r="E138" s="207" t="s">
        <v>107</v>
      </c>
      <c r="F138" s="207"/>
      <c r="G138" s="207"/>
      <c r="H138" s="207"/>
      <c r="I138" s="207"/>
      <c r="J138" s="207"/>
    </row>
    <row r="139" spans="2:10" ht="85.25" customHeight="1" x14ac:dyDescent="0.45">
      <c r="B139" s="137"/>
      <c r="C139" s="137"/>
      <c r="D139" s="27" t="s">
        <v>19</v>
      </c>
      <c r="E139" s="207" t="s">
        <v>114</v>
      </c>
      <c r="F139" s="207"/>
      <c r="G139" s="207"/>
      <c r="H139" s="207"/>
      <c r="I139" s="207"/>
      <c r="J139" s="207"/>
    </row>
    <row r="140" spans="2:10" s="223" customFormat="1" ht="139.5" customHeight="1" x14ac:dyDescent="0.35"/>
    <row r="141" spans="2:10" s="223" customFormat="1" ht="18" customHeight="1" x14ac:dyDescent="0.35"/>
    <row r="142" spans="2:10" ht="19.5" customHeight="1" x14ac:dyDescent="0.45">
      <c r="B142" s="152" t="s">
        <v>76</v>
      </c>
      <c r="C142" s="152"/>
      <c r="D142" s="152"/>
      <c r="E142" s="152"/>
      <c r="F142" s="152"/>
      <c r="G142" s="152"/>
      <c r="H142" s="152"/>
      <c r="I142" s="152"/>
      <c r="J142" s="152"/>
    </row>
    <row r="143" spans="2:10" x14ac:dyDescent="0.45">
      <c r="B143" s="138" t="s">
        <v>5</v>
      </c>
      <c r="C143" s="137" t="s">
        <v>0</v>
      </c>
      <c r="D143" s="137" t="s">
        <v>1</v>
      </c>
      <c r="E143" s="138" t="s">
        <v>120</v>
      </c>
      <c r="F143" s="192" t="s">
        <v>3</v>
      </c>
      <c r="G143" s="138" t="s">
        <v>6</v>
      </c>
      <c r="H143" s="138"/>
      <c r="I143" s="167" t="s">
        <v>4</v>
      </c>
      <c r="J143" s="229" t="s">
        <v>77</v>
      </c>
    </row>
    <row r="144" spans="2:10" ht="29" x14ac:dyDescent="0.45">
      <c r="B144" s="138"/>
      <c r="C144" s="137"/>
      <c r="D144" s="137"/>
      <c r="E144" s="138"/>
      <c r="F144" s="192"/>
      <c r="G144" s="5" t="s">
        <v>7</v>
      </c>
      <c r="H144" s="6" t="s">
        <v>8</v>
      </c>
      <c r="I144" s="167"/>
      <c r="J144" s="229"/>
    </row>
    <row r="145" spans="2:10" ht="19.399999999999999" customHeight="1" x14ac:dyDescent="0.45">
      <c r="B145" s="228" t="s">
        <v>43</v>
      </c>
      <c r="C145" s="228"/>
      <c r="D145" s="228"/>
      <c r="E145" s="228"/>
      <c r="F145" s="228"/>
      <c r="G145" s="228"/>
      <c r="H145" s="228"/>
      <c r="I145" s="228"/>
      <c r="J145" s="228"/>
    </row>
    <row r="146" spans="2:10" x14ac:dyDescent="0.45">
      <c r="B146" s="10">
        <v>1</v>
      </c>
      <c r="C146" s="2" t="e">
        <f>#REF!</f>
        <v>#REF!</v>
      </c>
      <c r="D146" s="2" t="e">
        <f>#REF!</f>
        <v>#REF!</v>
      </c>
      <c r="E146" s="3" t="s">
        <v>42</v>
      </c>
      <c r="F146" s="114">
        <v>152325.80000000002</v>
      </c>
      <c r="G146" s="114" t="e">
        <f>#REF!</f>
        <v>#REF!</v>
      </c>
      <c r="H146" s="115" t="e">
        <f>'Log Funding Details'!#REF!</f>
        <v>#REF!</v>
      </c>
      <c r="I146" s="116">
        <v>152325.79999999999</v>
      </c>
      <c r="J146" s="12">
        <v>151731</v>
      </c>
    </row>
    <row r="147" spans="2:10" x14ac:dyDescent="0.45">
      <c r="B147" s="10">
        <v>2</v>
      </c>
      <c r="C147" s="2" t="s">
        <v>44</v>
      </c>
      <c r="D147" s="2" t="s">
        <v>124</v>
      </c>
      <c r="E147" s="3" t="s">
        <v>42</v>
      </c>
      <c r="F147" s="114">
        <v>228488.7</v>
      </c>
      <c r="G147" s="114">
        <v>228488.7</v>
      </c>
      <c r="H147" s="114">
        <v>228488.7</v>
      </c>
      <c r="I147" s="115">
        <v>228488.7</v>
      </c>
      <c r="J147" s="12">
        <v>227597</v>
      </c>
    </row>
    <row r="148" spans="2:10" ht="15.75" customHeight="1" x14ac:dyDescent="0.45">
      <c r="B148" s="220" t="s">
        <v>9</v>
      </c>
      <c r="C148" s="220"/>
      <c r="D148" s="220"/>
      <c r="E148" s="220"/>
      <c r="F148" s="94">
        <f>IF(SUM(F146:F147)=0,"",SUM(F146:F147))</f>
        <v>380814.5</v>
      </c>
      <c r="G148" s="94" t="e">
        <f>IF(SUM(G146:G147)=0,"",SUM(G146:G147))</f>
        <v>#REF!</v>
      </c>
      <c r="H148" s="94" t="e">
        <f>IF(SUM(H146:H147)=0,"",SUM(H146:H147))</f>
        <v>#REF!</v>
      </c>
      <c r="I148" s="94">
        <f>IF(SUM(I146:I147)=0,"",SUM(I146:I147))</f>
        <v>380814.5</v>
      </c>
      <c r="J148" s="88">
        <f>IF(SUM(J146:J147)=0,"",SUM(J146:J147))</f>
        <v>379328</v>
      </c>
    </row>
    <row r="149" spans="2:10" ht="19.399999999999999" customHeight="1" x14ac:dyDescent="0.45">
      <c r="B149" s="228" t="s">
        <v>106</v>
      </c>
      <c r="C149" s="228"/>
      <c r="D149" s="228"/>
      <c r="E149" s="228"/>
      <c r="F149" s="228"/>
      <c r="G149" s="228"/>
      <c r="H149" s="228"/>
      <c r="I149" s="228"/>
      <c r="J149" s="228"/>
    </row>
    <row r="150" spans="2:10" ht="15.75" customHeight="1" x14ac:dyDescent="0.45">
      <c r="B150" s="10">
        <v>3</v>
      </c>
      <c r="C150" s="23" t="e">
        <f>#REF!</f>
        <v>#REF!</v>
      </c>
      <c r="D150" s="2" t="e">
        <f>#REF!</f>
        <v>#REF!</v>
      </c>
      <c r="E150" s="3" t="e">
        <f>#REF!</f>
        <v>#REF!</v>
      </c>
      <c r="F150" s="11" t="e">
        <f>#REF!</f>
        <v>#REF!</v>
      </c>
      <c r="G150" s="18" t="e">
        <f>#REF!</f>
        <v>#REF!</v>
      </c>
      <c r="H150" s="11" t="e">
        <f>'Log Funding Details'!#REF!</f>
        <v>#REF!</v>
      </c>
      <c r="I150" s="18">
        <v>178431</v>
      </c>
      <c r="J150" s="12">
        <v>178431</v>
      </c>
    </row>
    <row r="151" spans="2:10" ht="15.75" customHeight="1" x14ac:dyDescent="0.45">
      <c r="B151" s="10">
        <v>4</v>
      </c>
      <c r="C151" s="23" t="e">
        <f>#REF!</f>
        <v>#REF!</v>
      </c>
      <c r="D151" s="2" t="e">
        <f>#REF!</f>
        <v>#REF!</v>
      </c>
      <c r="E151" s="3" t="e">
        <f>#REF!</f>
        <v>#REF!</v>
      </c>
      <c r="F151" s="11" t="e">
        <f>#REF!</f>
        <v>#REF!</v>
      </c>
      <c r="G151" s="18" t="e">
        <f>#REF!</f>
        <v>#REF!</v>
      </c>
      <c r="H151" s="11" t="e">
        <f>'Log Funding Details'!#REF!</f>
        <v>#REF!</v>
      </c>
      <c r="I151" s="18">
        <v>287141</v>
      </c>
      <c r="J151" s="12">
        <v>287141</v>
      </c>
    </row>
    <row r="152" spans="2:10" ht="15.75" customHeight="1" x14ac:dyDescent="0.45">
      <c r="B152" s="10">
        <v>5</v>
      </c>
      <c r="C152" s="23" t="e">
        <f>#REF!</f>
        <v>#REF!</v>
      </c>
      <c r="D152" s="2" t="e">
        <f>#REF!</f>
        <v>#REF!</v>
      </c>
      <c r="E152" s="3" t="e">
        <f>#REF!</f>
        <v>#REF!</v>
      </c>
      <c r="F152" s="11" t="e">
        <f>#REF!</f>
        <v>#REF!</v>
      </c>
      <c r="G152" s="18" t="e">
        <f>#REF!</f>
        <v>#REF!</v>
      </c>
      <c r="H152" s="11" t="e">
        <f>'Log Funding Details'!#REF!</f>
        <v>#REF!</v>
      </c>
      <c r="I152" s="18">
        <v>174867</v>
      </c>
      <c r="J152" s="12">
        <v>174867</v>
      </c>
    </row>
    <row r="153" spans="2:10" ht="15.75" customHeight="1" x14ac:dyDescent="0.45">
      <c r="B153" s="10">
        <v>6</v>
      </c>
      <c r="C153" s="23" t="e">
        <f>#REF!</f>
        <v>#REF!</v>
      </c>
      <c r="D153" s="2" t="e">
        <f>#REF!</f>
        <v>#REF!</v>
      </c>
      <c r="E153" s="3" t="e">
        <f>#REF!</f>
        <v>#REF!</v>
      </c>
      <c r="F153" s="11" t="e">
        <f>#REF!</f>
        <v>#REF!</v>
      </c>
      <c r="G153" s="18" t="e">
        <f>#REF!</f>
        <v>#REF!</v>
      </c>
      <c r="H153" s="11" t="e">
        <f>'Log Funding Details'!#REF!</f>
        <v>#REF!</v>
      </c>
      <c r="I153" s="18">
        <v>283119</v>
      </c>
      <c r="J153" s="12">
        <v>283119</v>
      </c>
    </row>
    <row r="154" spans="2:10" ht="15.75" customHeight="1" x14ac:dyDescent="0.45">
      <c r="B154" s="10">
        <v>7</v>
      </c>
      <c r="C154" s="23" t="e">
        <f>#REF!</f>
        <v>#REF!</v>
      </c>
      <c r="D154" s="2" t="e">
        <f>#REF!</f>
        <v>#REF!</v>
      </c>
      <c r="E154" s="3" t="e">
        <f>#REF!</f>
        <v>#REF!</v>
      </c>
      <c r="F154" s="11" t="e">
        <f>#REF!</f>
        <v>#REF!</v>
      </c>
      <c r="G154" s="18" t="e">
        <f>#REF!</f>
        <v>#REF!</v>
      </c>
      <c r="H154" s="11" t="e">
        <f>'Log Funding Details'!#REF!</f>
        <v>#REF!</v>
      </c>
      <c r="I154" s="18">
        <v>340885</v>
      </c>
      <c r="J154" s="117">
        <v>336432</v>
      </c>
    </row>
    <row r="155" spans="2:10" ht="15.75" customHeight="1" x14ac:dyDescent="0.45">
      <c r="B155" s="10">
        <v>8</v>
      </c>
      <c r="C155" s="23" t="e">
        <f>#REF!</f>
        <v>#REF!</v>
      </c>
      <c r="D155" s="2" t="e">
        <f>#REF!</f>
        <v>#REF!</v>
      </c>
      <c r="E155" s="3" t="e">
        <f>#REF!</f>
        <v>#REF!</v>
      </c>
      <c r="F155" s="11" t="e">
        <f>#REF!</f>
        <v>#REF!</v>
      </c>
      <c r="G155" s="18" t="e">
        <f>#REF!</f>
        <v>#REF!</v>
      </c>
      <c r="H155" s="11" t="e">
        <f>'Log Funding Details'!#REF!</f>
        <v>#REF!</v>
      </c>
      <c r="I155" s="18"/>
      <c r="J155" s="12"/>
    </row>
    <row r="156" spans="2:10" ht="15.75" customHeight="1" x14ac:dyDescent="0.45">
      <c r="B156" s="19">
        <v>9</v>
      </c>
      <c r="C156" s="23" t="e">
        <f>#REF!</f>
        <v>#REF!</v>
      </c>
      <c r="D156" s="2" t="e">
        <f>#REF!</f>
        <v>#REF!</v>
      </c>
      <c r="E156" s="3" t="e">
        <f>#REF!</f>
        <v>#REF!</v>
      </c>
      <c r="F156" s="11" t="e">
        <f>#REF!</f>
        <v>#REF!</v>
      </c>
      <c r="G156" s="18" t="e">
        <f>#REF!</f>
        <v>#REF!</v>
      </c>
      <c r="H156" s="11" t="e">
        <f>'Log Funding Details'!#REF!</f>
        <v>#REF!</v>
      </c>
      <c r="I156" s="21"/>
      <c r="J156" s="20"/>
    </row>
    <row r="157" spans="2:10" ht="15.75" customHeight="1" x14ac:dyDescent="0.45">
      <c r="B157" s="13">
        <v>10</v>
      </c>
      <c r="C157" s="23" t="e">
        <f>#REF!</f>
        <v>#REF!</v>
      </c>
      <c r="D157" s="2" t="e">
        <f>#REF!</f>
        <v>#REF!</v>
      </c>
      <c r="E157" s="3" t="e">
        <f>#REF!</f>
        <v>#REF!</v>
      </c>
      <c r="F157" s="11" t="e">
        <f>#REF!</f>
        <v>#REF!</v>
      </c>
      <c r="G157" s="18" t="e">
        <f>#REF!</f>
        <v>#REF!</v>
      </c>
      <c r="H157" s="11" t="e">
        <f>'Log Funding Details'!#REF!</f>
        <v>#REF!</v>
      </c>
      <c r="I157" s="22"/>
      <c r="J157" s="17"/>
    </row>
    <row r="158" spans="2:10" ht="15.75" customHeight="1" x14ac:dyDescent="0.45">
      <c r="B158" s="220" t="s">
        <v>9</v>
      </c>
      <c r="C158" s="220"/>
      <c r="D158" s="220"/>
      <c r="E158" s="220"/>
      <c r="F158" s="30" t="e">
        <f>IF(SUM(F150:F157)=0,"",SUM(F150:F157))</f>
        <v>#REF!</v>
      </c>
      <c r="G158" s="30" t="e">
        <f>IF(SUM(G150:G157)=0,"",SUM(G150:G157))</f>
        <v>#REF!</v>
      </c>
      <c r="H158" s="30" t="e">
        <f>IF(SUM(H150:H157)=0,"",SUM(H150:H157))</f>
        <v>#REF!</v>
      </c>
      <c r="I158" s="30">
        <f>IF(SUM(I150:I157)=0,"",SUM(I150:I157))</f>
        <v>1264443</v>
      </c>
      <c r="J158" s="30">
        <f>IF(SUM(J150:J157)=0,"",SUM(J150:J157))</f>
        <v>1259990</v>
      </c>
    </row>
    <row r="159" spans="2:10" ht="19.399999999999999" customHeight="1" x14ac:dyDescent="0.45">
      <c r="B159" s="221" t="s">
        <v>35</v>
      </c>
      <c r="C159" s="221"/>
      <c r="D159" s="221"/>
      <c r="E159" s="221"/>
      <c r="F159" s="32" t="e">
        <f>IF(SUM(F148,F158)=0,"",SUM(F148,F158))</f>
        <v>#REF!</v>
      </c>
      <c r="G159" s="32" t="e">
        <f>IF(SUM(G148,G158)=0,"",SUM(G148,G158))</f>
        <v>#REF!</v>
      </c>
      <c r="H159" s="32" t="e">
        <f>IF(SUM(H148,H158)=0,"",SUM(H148,H158))</f>
        <v>#REF!</v>
      </c>
      <c r="I159" s="32">
        <f>SUM(I148,I158)</f>
        <v>1645257.5</v>
      </c>
      <c r="J159" s="32">
        <f>IF(SUM(J148,J158)=0,"",SUM(J148,J158))</f>
        <v>1639318</v>
      </c>
    </row>
    <row r="160" spans="2:10" ht="19.399999999999999" customHeight="1" x14ac:dyDescent="0.45">
      <c r="B160" s="222" t="s">
        <v>121</v>
      </c>
      <c r="C160" s="222"/>
      <c r="D160" s="222"/>
      <c r="E160" s="222"/>
      <c r="F160" s="222"/>
      <c r="G160" s="222"/>
      <c r="H160" s="222"/>
      <c r="I160" s="222"/>
      <c r="J160" s="222"/>
    </row>
    <row r="161" spans="2:10" ht="225" customHeight="1" x14ac:dyDescent="0.45"/>
    <row r="162" spans="2:10" ht="3.75" customHeight="1" x14ac:dyDescent="0.45"/>
    <row r="163" spans="2:10" ht="27" customHeight="1" x14ac:dyDescent="0.45">
      <c r="B163" s="143" t="s">
        <v>100</v>
      </c>
      <c r="C163" s="143"/>
      <c r="D163" s="143"/>
      <c r="E163" s="143"/>
      <c r="F163" s="143"/>
      <c r="G163" s="143"/>
      <c r="H163" s="143"/>
      <c r="I163" s="143"/>
      <c r="J163" s="143"/>
    </row>
    <row r="164" spans="2:10" ht="20.149999999999999" customHeight="1" x14ac:dyDescent="0.45">
      <c r="B164" s="137" t="s">
        <v>25</v>
      </c>
      <c r="C164" s="137"/>
      <c r="D164" s="26">
        <v>945200</v>
      </c>
      <c r="E164" s="180" t="s">
        <v>26</v>
      </c>
      <c r="F164" s="181"/>
      <c r="G164" s="181"/>
      <c r="H164" s="182"/>
      <c r="I164" s="183">
        <v>972032</v>
      </c>
      <c r="J164" s="184"/>
    </row>
    <row r="165" spans="2:10" ht="20.149999999999999" customHeight="1" x14ac:dyDescent="0.45">
      <c r="B165" s="137" t="s">
        <v>21</v>
      </c>
      <c r="C165" s="137"/>
      <c r="D165" s="26">
        <v>0</v>
      </c>
      <c r="E165" s="180" t="s">
        <v>22</v>
      </c>
      <c r="F165" s="181"/>
      <c r="G165" s="181"/>
      <c r="H165" s="182"/>
      <c r="I165" s="183">
        <v>0</v>
      </c>
      <c r="J165" s="184"/>
    </row>
    <row r="166" spans="2:10" ht="20.149999999999999" customHeight="1" x14ac:dyDescent="0.45">
      <c r="B166" s="137" t="s">
        <v>28</v>
      </c>
      <c r="C166" s="137"/>
      <c r="D166" s="26">
        <v>0</v>
      </c>
      <c r="E166" s="180" t="s">
        <v>10</v>
      </c>
      <c r="F166" s="181"/>
      <c r="G166" s="181"/>
      <c r="H166" s="182"/>
      <c r="I166" s="186">
        <v>100</v>
      </c>
      <c r="J166" s="187"/>
    </row>
    <row r="167" spans="2:10" ht="20.149999999999999" customHeight="1" x14ac:dyDescent="0.45">
      <c r="B167" s="137" t="s">
        <v>24</v>
      </c>
      <c r="C167" s="137"/>
      <c r="D167" s="80">
        <f>IF(SUM(D164:D166)&lt;=0,"",SUM(D164:D166))</f>
        <v>945200</v>
      </c>
      <c r="E167" s="137" t="s">
        <v>23</v>
      </c>
      <c r="F167" s="137"/>
      <c r="G167" s="137"/>
      <c r="H167" s="137"/>
      <c r="I167" s="203">
        <v>972032</v>
      </c>
      <c r="J167" s="203"/>
    </row>
    <row r="168" spans="2:10" ht="10.5" customHeight="1" x14ac:dyDescent="0.45"/>
    <row r="169" spans="2:10" ht="20.149999999999999" customHeight="1" x14ac:dyDescent="0.45">
      <c r="B169" s="139" t="s">
        <v>12</v>
      </c>
      <c r="C169" s="140"/>
      <c r="D169" s="140"/>
      <c r="E169" s="140"/>
      <c r="F169" s="140"/>
      <c r="G169" s="140"/>
      <c r="H169" s="140"/>
      <c r="I169" s="140"/>
      <c r="J169" s="141"/>
    </row>
    <row r="170" spans="2:10" ht="33.75" customHeight="1" x14ac:dyDescent="0.45">
      <c r="B170" s="200" t="s">
        <v>13</v>
      </c>
      <c r="C170" s="200"/>
      <c r="D170" s="36" t="s">
        <v>15</v>
      </c>
      <c r="E170" s="36" t="s">
        <v>16</v>
      </c>
      <c r="F170" s="200" t="s">
        <v>20</v>
      </c>
      <c r="G170" s="200"/>
      <c r="H170" s="201" t="s">
        <v>27</v>
      </c>
      <c r="I170" s="201"/>
      <c r="J170" s="33" t="s">
        <v>11</v>
      </c>
    </row>
    <row r="171" spans="2:10" ht="15.75" customHeight="1" x14ac:dyDescent="0.45">
      <c r="B171" s="157" t="s">
        <v>109</v>
      </c>
      <c r="C171" s="158"/>
      <c r="D171" s="73" t="s">
        <v>42</v>
      </c>
      <c r="E171" s="51" t="s">
        <v>42</v>
      </c>
      <c r="F171" s="202" t="e">
        <f>F189</f>
        <v>#REF!</v>
      </c>
      <c r="G171" s="202"/>
      <c r="H171" s="202"/>
      <c r="I171" s="202"/>
      <c r="J171" s="59">
        <v>2</v>
      </c>
    </row>
    <row r="172" spans="2:10" ht="15.75" customHeight="1" x14ac:dyDescent="0.45">
      <c r="B172" s="161" t="s">
        <v>43</v>
      </c>
      <c r="C172" s="162"/>
      <c r="D172" s="104">
        <f>I167*E172</f>
        <v>29160.959999999999</v>
      </c>
      <c r="E172" s="52">
        <v>0.03</v>
      </c>
      <c r="F172" s="209">
        <f>F185</f>
        <v>28356</v>
      </c>
      <c r="G172" s="209"/>
      <c r="H172" s="209">
        <v>29160</v>
      </c>
      <c r="I172" s="209"/>
      <c r="J172" s="61">
        <v>1</v>
      </c>
    </row>
    <row r="173" spans="2:10" ht="20.149999999999999" customHeight="1" x14ac:dyDescent="0.45">
      <c r="B173" s="210" t="s">
        <v>9</v>
      </c>
      <c r="C173" s="210"/>
      <c r="D173" s="210"/>
      <c r="E173" s="210"/>
      <c r="F173" s="211" t="e">
        <f>IF(SUM(F171:G172)=0,"",SUM(F171:G172))</f>
        <v>#REF!</v>
      </c>
      <c r="G173" s="211"/>
      <c r="H173" s="211">
        <f>IF(SUM(H171:I172)=0,"",SUM(H171:I172))</f>
        <v>29160</v>
      </c>
      <c r="I173" s="211"/>
      <c r="J173" s="58">
        <f>IF(SUM(J171:J172)=0,"",SUM(J171:J172))</f>
        <v>3</v>
      </c>
    </row>
    <row r="174" spans="2:10" ht="10.5" customHeight="1" x14ac:dyDescent="0.45"/>
    <row r="175" spans="2:10" ht="20.149999999999999" customHeight="1" x14ac:dyDescent="0.45">
      <c r="B175" s="139" t="s">
        <v>17</v>
      </c>
      <c r="C175" s="140"/>
      <c r="D175" s="140"/>
      <c r="E175" s="140"/>
      <c r="F175" s="140"/>
      <c r="G175" s="140"/>
      <c r="H175" s="140"/>
      <c r="I175" s="140"/>
      <c r="J175" s="141"/>
    </row>
    <row r="176" spans="2:10" ht="54" customHeight="1" x14ac:dyDescent="0.45">
      <c r="B176" s="137" t="s">
        <v>17</v>
      </c>
      <c r="C176" s="137"/>
      <c r="D176" s="27" t="s">
        <v>18</v>
      </c>
      <c r="E176" s="207" t="s">
        <v>110</v>
      </c>
      <c r="F176" s="207"/>
      <c r="G176" s="207"/>
      <c r="H176" s="207"/>
      <c r="I176" s="207"/>
      <c r="J176" s="207"/>
    </row>
    <row r="177" spans="2:10" ht="72" customHeight="1" x14ac:dyDescent="0.45">
      <c r="B177" s="137"/>
      <c r="C177" s="137"/>
      <c r="D177" s="27" t="s">
        <v>19</v>
      </c>
      <c r="E177" s="207" t="s">
        <v>111</v>
      </c>
      <c r="F177" s="207"/>
      <c r="G177" s="207"/>
      <c r="H177" s="207"/>
      <c r="I177" s="207"/>
      <c r="J177" s="207"/>
    </row>
    <row r="178" spans="2:10" ht="186" customHeight="1" x14ac:dyDescent="0.45"/>
    <row r="179" spans="2:10" ht="18" customHeight="1" x14ac:dyDescent="0.45"/>
    <row r="180" spans="2:10" ht="20.149999999999999" customHeight="1" x14ac:dyDescent="0.45">
      <c r="B180" s="142" t="s">
        <v>76</v>
      </c>
      <c r="C180" s="142"/>
      <c r="D180" s="142"/>
      <c r="E180" s="142"/>
      <c r="F180" s="142"/>
      <c r="G180" s="142"/>
      <c r="H180" s="142"/>
      <c r="I180" s="142"/>
      <c r="J180" s="142"/>
    </row>
    <row r="181" spans="2:10" ht="20.149999999999999" customHeight="1" x14ac:dyDescent="0.45">
      <c r="B181" s="138" t="s">
        <v>5</v>
      </c>
      <c r="C181" s="137" t="s">
        <v>0</v>
      </c>
      <c r="D181" s="137" t="s">
        <v>1</v>
      </c>
      <c r="E181" s="138" t="s">
        <v>2</v>
      </c>
      <c r="F181" s="192" t="s">
        <v>3</v>
      </c>
      <c r="G181" s="138" t="s">
        <v>6</v>
      </c>
      <c r="H181" s="138"/>
      <c r="I181" s="167" t="s">
        <v>4</v>
      </c>
      <c r="J181" s="232" t="s">
        <v>77</v>
      </c>
    </row>
    <row r="182" spans="2:10" ht="30.75" customHeight="1" x14ac:dyDescent="0.45">
      <c r="B182" s="138"/>
      <c r="C182" s="137"/>
      <c r="D182" s="137"/>
      <c r="E182" s="138"/>
      <c r="F182" s="192"/>
      <c r="G182" s="5" t="s">
        <v>7</v>
      </c>
      <c r="H182" s="6" t="s">
        <v>8</v>
      </c>
      <c r="I182" s="167"/>
      <c r="J182" s="232"/>
    </row>
    <row r="183" spans="2:10" ht="19.5" customHeight="1" x14ac:dyDescent="0.45">
      <c r="B183" s="232" t="s">
        <v>43</v>
      </c>
      <c r="C183" s="232"/>
      <c r="D183" s="232"/>
      <c r="E183" s="232"/>
      <c r="F183" s="232"/>
      <c r="G183" s="232"/>
      <c r="H183" s="232"/>
      <c r="I183" s="232"/>
      <c r="J183" s="232"/>
    </row>
    <row r="184" spans="2:10" ht="26" x14ac:dyDescent="0.45">
      <c r="B184" s="7">
        <v>1</v>
      </c>
      <c r="C184" s="8" t="s">
        <v>44</v>
      </c>
      <c r="D184" s="8" t="s">
        <v>45</v>
      </c>
      <c r="E184" s="9" t="s">
        <v>42</v>
      </c>
      <c r="F184" s="24">
        <v>28356</v>
      </c>
      <c r="G184" s="24">
        <v>28356</v>
      </c>
      <c r="H184" s="11" t="e">
        <f>'Log Funding Details'!#REF!</f>
        <v>#REF!</v>
      </c>
      <c r="I184" s="18">
        <v>28356</v>
      </c>
      <c r="J184" s="12">
        <v>29160</v>
      </c>
    </row>
    <row r="185" spans="2:10" ht="15.75" customHeight="1" x14ac:dyDescent="0.45">
      <c r="B185" s="214" t="s">
        <v>9</v>
      </c>
      <c r="C185" s="215"/>
      <c r="D185" s="215"/>
      <c r="E185" s="215"/>
      <c r="F185" s="88">
        <f>IF(SUM(F184:F184)=0,"",SUM(F184:F184))</f>
        <v>28356</v>
      </c>
      <c r="G185" s="88">
        <f>IF(SUM(G184:G184)=0,"",SUM(G184:G184))</f>
        <v>28356</v>
      </c>
      <c r="H185" s="88" t="e">
        <f>IF(SUM(H184:H184)=0,"",SUM(H184:H184))</f>
        <v>#REF!</v>
      </c>
      <c r="I185" s="88">
        <f>IF(SUM(I184:I184)=0,"",SUM(I184:I184))</f>
        <v>28356</v>
      </c>
      <c r="J185" s="88">
        <f>IF(SUM(J184:J184)=0,"",SUM(J184:J184))</f>
        <v>29160</v>
      </c>
    </row>
    <row r="186" spans="2:10" ht="19.5" customHeight="1" x14ac:dyDescent="0.45">
      <c r="B186" s="232" t="s">
        <v>109</v>
      </c>
      <c r="C186" s="232"/>
      <c r="D186" s="232"/>
      <c r="E186" s="232"/>
      <c r="F186" s="232"/>
      <c r="G186" s="232"/>
      <c r="H186" s="232"/>
      <c r="I186" s="232"/>
      <c r="J186" s="232"/>
    </row>
    <row r="187" spans="2:10" ht="15.75" customHeight="1" x14ac:dyDescent="0.45">
      <c r="B187" s="10">
        <v>2</v>
      </c>
      <c r="C187" s="23" t="e">
        <f>#REF!</f>
        <v>#REF!</v>
      </c>
      <c r="D187" s="2" t="e">
        <f>#REF!</f>
        <v>#REF!</v>
      </c>
      <c r="E187" s="3" t="e">
        <f>#REF!</f>
        <v>#REF!</v>
      </c>
      <c r="F187" s="11" t="e">
        <f>#REF!</f>
        <v>#REF!</v>
      </c>
      <c r="G187" s="18" t="e">
        <f>#REF!</f>
        <v>#REF!</v>
      </c>
      <c r="H187" s="11" t="e">
        <f>'Log Funding Details'!#REF!</f>
        <v>#REF!</v>
      </c>
      <c r="I187" s="18">
        <v>227844</v>
      </c>
      <c r="J187" s="12">
        <v>253872</v>
      </c>
    </row>
    <row r="188" spans="2:10" ht="15.75" customHeight="1" x14ac:dyDescent="0.45">
      <c r="B188" s="13">
        <v>3</v>
      </c>
      <c r="C188" s="23" t="e">
        <f>#REF!</f>
        <v>#REF!</v>
      </c>
      <c r="D188" s="2" t="e">
        <f>#REF!</f>
        <v>#REF!</v>
      </c>
      <c r="E188" s="3" t="e">
        <f>#REF!</f>
        <v>#REF!</v>
      </c>
      <c r="F188" s="11" t="e">
        <f>#REF!</f>
        <v>#REF!</v>
      </c>
      <c r="G188" s="18" t="e">
        <f>#REF!</f>
        <v>#REF!</v>
      </c>
      <c r="H188" s="16" t="e">
        <f>'Log Funding Details'!#REF!</f>
        <v>#REF!</v>
      </c>
      <c r="I188" s="22">
        <v>689000</v>
      </c>
      <c r="J188" s="17">
        <v>689000</v>
      </c>
    </row>
    <row r="189" spans="2:10" ht="15.75" customHeight="1" x14ac:dyDescent="0.45">
      <c r="B189" s="220" t="s">
        <v>9</v>
      </c>
      <c r="C189" s="220"/>
      <c r="D189" s="220"/>
      <c r="E189" s="220"/>
      <c r="F189" s="30" t="e">
        <f>IF(SUM(F187:F188)=0,"",SUM(F187:F188))</f>
        <v>#REF!</v>
      </c>
      <c r="G189" s="30" t="e">
        <f>IF(SUM(G187:G188)=0,"",SUM(G187:G188))</f>
        <v>#REF!</v>
      </c>
      <c r="H189" s="30" t="e">
        <f>IF(SUM(H187:H188)=0,"",SUM(H187:H188))</f>
        <v>#REF!</v>
      </c>
      <c r="I189" s="30">
        <f>IF(SUM(I187:I188)=0,"",SUM(I187:I188))</f>
        <v>916844</v>
      </c>
      <c r="J189" s="30">
        <f>IF(SUM(J187:J188)=0,"",SUM(J187:J188))</f>
        <v>942872</v>
      </c>
    </row>
    <row r="190" spans="2:10" ht="19.5" customHeight="1" x14ac:dyDescent="0.45">
      <c r="B190" s="231" t="s">
        <v>35</v>
      </c>
      <c r="C190" s="231"/>
      <c r="D190" s="231"/>
      <c r="E190" s="231"/>
      <c r="F190" s="32" t="e">
        <f>IF(SUM(F185,F189)=0,"",SUM(F185,F189))</f>
        <v>#REF!</v>
      </c>
      <c r="G190" s="32" t="e">
        <f>IF(SUM(G185,G189)=0,"",SUM(G185,G189))</f>
        <v>#REF!</v>
      </c>
      <c r="H190" s="32" t="e">
        <f>IF(SUM(H185,H189)=0,"",SUM(H185,H189))</f>
        <v>#REF!</v>
      </c>
      <c r="I190" s="32">
        <f>IF(SUM(I185,I189)=0,"",SUM(I185,I189))</f>
        <v>945200</v>
      </c>
      <c r="J190" s="32">
        <f>IF(SUM(J185,J189)=0,"",SUM(J185,J189))</f>
        <v>972032</v>
      </c>
    </row>
    <row r="191" spans="2:10" ht="288.64999999999998" customHeight="1" x14ac:dyDescent="0.45"/>
  </sheetData>
  <mergeCells count="202">
    <mergeCell ref="A122:XFD123"/>
    <mergeCell ref="A98:XFD99"/>
    <mergeCell ref="A80:XFD81"/>
    <mergeCell ref="A19:XFD20"/>
    <mergeCell ref="B121:J121"/>
    <mergeCell ref="B190:E190"/>
    <mergeCell ref="B186:J186"/>
    <mergeCell ref="B189:E189"/>
    <mergeCell ref="G181:H181"/>
    <mergeCell ref="I181:I182"/>
    <mergeCell ref="J181:J182"/>
    <mergeCell ref="B183:J183"/>
    <mergeCell ref="B185:E185"/>
    <mergeCell ref="B181:B182"/>
    <mergeCell ref="C181:C182"/>
    <mergeCell ref="D181:D182"/>
    <mergeCell ref="E181:E182"/>
    <mergeCell ref="F181:F182"/>
    <mergeCell ref="B175:J175"/>
    <mergeCell ref="B176:C177"/>
    <mergeCell ref="E176:J176"/>
    <mergeCell ref="E177:J177"/>
    <mergeCell ref="B171:C171"/>
    <mergeCell ref="F171:G171"/>
    <mergeCell ref="H171:I171"/>
    <mergeCell ref="B180:J180"/>
    <mergeCell ref="B172:C172"/>
    <mergeCell ref="F172:G172"/>
    <mergeCell ref="H172:I172"/>
    <mergeCell ref="B173:E173"/>
    <mergeCell ref="F173:G173"/>
    <mergeCell ref="H173:I173"/>
    <mergeCell ref="B137:J137"/>
    <mergeCell ref="B138:C139"/>
    <mergeCell ref="E138:J138"/>
    <mergeCell ref="E139:J139"/>
    <mergeCell ref="B163:J163"/>
    <mergeCell ref="B142:J142"/>
    <mergeCell ref="B145:J145"/>
    <mergeCell ref="B149:J149"/>
    <mergeCell ref="I143:I144"/>
    <mergeCell ref="J143:J144"/>
    <mergeCell ref="B143:B144"/>
    <mergeCell ref="C143:C144"/>
    <mergeCell ref="D143:D144"/>
    <mergeCell ref="E143:E144"/>
    <mergeCell ref="F143:F144"/>
    <mergeCell ref="G143:H143"/>
    <mergeCell ref="B148:E148"/>
    <mergeCell ref="B158:E158"/>
    <mergeCell ref="B159:E159"/>
    <mergeCell ref="B160:J160"/>
    <mergeCell ref="A140:XFD141"/>
    <mergeCell ref="B134:C134"/>
    <mergeCell ref="F134:G134"/>
    <mergeCell ref="H134:I134"/>
    <mergeCell ref="B135:E135"/>
    <mergeCell ref="F135:G135"/>
    <mergeCell ref="H135:I135"/>
    <mergeCell ref="B130:J130"/>
    <mergeCell ref="B131:C131"/>
    <mergeCell ref="F131:G131"/>
    <mergeCell ref="H131:I131"/>
    <mergeCell ref="B132:C132"/>
    <mergeCell ref="F132:G132"/>
    <mergeCell ref="H132:I132"/>
    <mergeCell ref="B133:C133"/>
    <mergeCell ref="F133:G133"/>
    <mergeCell ref="H133:I133"/>
    <mergeCell ref="B127:C127"/>
    <mergeCell ref="E127:H127"/>
    <mergeCell ref="I127:J127"/>
    <mergeCell ref="B128:C128"/>
    <mergeCell ref="E128:H128"/>
    <mergeCell ref="I128:J128"/>
    <mergeCell ref="B124:J124"/>
    <mergeCell ref="B125:C125"/>
    <mergeCell ref="E125:H125"/>
    <mergeCell ref="I125:J125"/>
    <mergeCell ref="B126:C126"/>
    <mergeCell ref="E126:H126"/>
    <mergeCell ref="I126:J126"/>
    <mergeCell ref="E96:J96"/>
    <mergeCell ref="E97:J97"/>
    <mergeCell ref="B92:C92"/>
    <mergeCell ref="F92:G92"/>
    <mergeCell ref="H92:I92"/>
    <mergeCell ref="B93:E93"/>
    <mergeCell ref="F93:G93"/>
    <mergeCell ref="H93:I93"/>
    <mergeCell ref="B120:E120"/>
    <mergeCell ref="I101:I102"/>
    <mergeCell ref="J101:J102"/>
    <mergeCell ref="B100:J100"/>
    <mergeCell ref="B103:J103"/>
    <mergeCell ref="B106:J106"/>
    <mergeCell ref="G101:H101"/>
    <mergeCell ref="B105:E105"/>
    <mergeCell ref="B113:E113"/>
    <mergeCell ref="B101:B102"/>
    <mergeCell ref="C101:C102"/>
    <mergeCell ref="D101:D102"/>
    <mergeCell ref="E101:E102"/>
    <mergeCell ref="F101:F102"/>
    <mergeCell ref="B95:J95"/>
    <mergeCell ref="B96:C97"/>
    <mergeCell ref="B17:C18"/>
    <mergeCell ref="E17:J17"/>
    <mergeCell ref="E18:J18"/>
    <mergeCell ref="B16:J16"/>
    <mergeCell ref="B21:J21"/>
    <mergeCell ref="B13:C13"/>
    <mergeCell ref="F13:G13"/>
    <mergeCell ref="H13:I13"/>
    <mergeCell ref="B14:E14"/>
    <mergeCell ref="F14:G14"/>
    <mergeCell ref="H14:I14"/>
    <mergeCell ref="B79:E79"/>
    <mergeCell ref="B82:J82"/>
    <mergeCell ref="B83:C83"/>
    <mergeCell ref="B88:J88"/>
    <mergeCell ref="B89:C89"/>
    <mergeCell ref="F89:G89"/>
    <mergeCell ref="H89:I89"/>
    <mergeCell ref="B90:C90"/>
    <mergeCell ref="F90:G90"/>
    <mergeCell ref="H90:I90"/>
    <mergeCell ref="B85:C85"/>
    <mergeCell ref="E85:H85"/>
    <mergeCell ref="I85:J85"/>
    <mergeCell ref="B86:C86"/>
    <mergeCell ref="E86:H86"/>
    <mergeCell ref="I86:J86"/>
    <mergeCell ref="E83:H83"/>
    <mergeCell ref="I83:J83"/>
    <mergeCell ref="B84:C84"/>
    <mergeCell ref="E84:H84"/>
    <mergeCell ref="I84:J84"/>
    <mergeCell ref="B164:C164"/>
    <mergeCell ref="E164:H164"/>
    <mergeCell ref="I164:J164"/>
    <mergeCell ref="B165:C165"/>
    <mergeCell ref="E165:H165"/>
    <mergeCell ref="I165:J165"/>
    <mergeCell ref="B169:J169"/>
    <mergeCell ref="B170:C170"/>
    <mergeCell ref="F170:G170"/>
    <mergeCell ref="H170:I170"/>
    <mergeCell ref="B166:C166"/>
    <mergeCell ref="E166:H166"/>
    <mergeCell ref="I166:J166"/>
    <mergeCell ref="B167:C167"/>
    <mergeCell ref="E167:H167"/>
    <mergeCell ref="I167:J167"/>
    <mergeCell ref="E5:H5"/>
    <mergeCell ref="I5:J5"/>
    <mergeCell ref="B11:C11"/>
    <mergeCell ref="F11:G11"/>
    <mergeCell ref="H11:I11"/>
    <mergeCell ref="B78:E78"/>
    <mergeCell ref="B43:J43"/>
    <mergeCell ref="F22:F23"/>
    <mergeCell ref="G22:H22"/>
    <mergeCell ref="I22:I23"/>
    <mergeCell ref="J22:J23"/>
    <mergeCell ref="B24:J24"/>
    <mergeCell ref="B27:J27"/>
    <mergeCell ref="B37:J37"/>
    <mergeCell ref="B12:C12"/>
    <mergeCell ref="F12:G12"/>
    <mergeCell ref="H12:I12"/>
    <mergeCell ref="B8:J8"/>
    <mergeCell ref="B9:C9"/>
    <mergeCell ref="F9:G9"/>
    <mergeCell ref="H9:I9"/>
    <mergeCell ref="B10:C10"/>
    <mergeCell ref="F10:G10"/>
    <mergeCell ref="H10:I10"/>
    <mergeCell ref="B91:C91"/>
    <mergeCell ref="F91:G91"/>
    <mergeCell ref="H91:I91"/>
    <mergeCell ref="B114:J114"/>
    <mergeCell ref="B119:E119"/>
    <mergeCell ref="A1:J1"/>
    <mergeCell ref="B26:E26"/>
    <mergeCell ref="B36:E36"/>
    <mergeCell ref="B2:J2"/>
    <mergeCell ref="B41:E41"/>
    <mergeCell ref="B22:B23"/>
    <mergeCell ref="C22:C23"/>
    <mergeCell ref="D22:D23"/>
    <mergeCell ref="E22:E23"/>
    <mergeCell ref="B3:C3"/>
    <mergeCell ref="E3:H3"/>
    <mergeCell ref="I3:J3"/>
    <mergeCell ref="B6:C6"/>
    <mergeCell ref="E6:H6"/>
    <mergeCell ref="I6:J6"/>
    <mergeCell ref="B4:C4"/>
    <mergeCell ref="E4:H4"/>
    <mergeCell ref="I4:J4"/>
    <mergeCell ref="B5:C5"/>
  </mergeCells>
  <pageMargins left="0.30208333333333331" right="0.25" top="0.25" bottom="0.25" header="0.3" footer="0.3"/>
  <pageSetup paperSize="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FBDC5-FD7D-4C3E-94A4-79BC1BC9CC1E}">
  <dimension ref="A1:J55"/>
  <sheetViews>
    <sheetView view="pageLayout" topLeftCell="A31" zoomScale="80" zoomScaleNormal="100" zoomScalePageLayoutView="80" workbookViewId="0">
      <selection activeCell="B5" sqref="B5:B8"/>
    </sheetView>
  </sheetViews>
  <sheetFormatPr defaultColWidth="9.08984375" defaultRowHeight="16.5" x14ac:dyDescent="0.35"/>
  <cols>
    <col min="1" max="1" width="3.08984375" style="35" customWidth="1"/>
    <col min="2" max="2" width="5.6328125" style="35" customWidth="1"/>
    <col min="3" max="3" width="38.453125" style="35" customWidth="1"/>
    <col min="4" max="4" width="35.6328125" style="35" customWidth="1"/>
    <col min="5" max="5" width="11.6328125" style="35" customWidth="1"/>
    <col min="6" max="8" width="12.90625" style="35" customWidth="1"/>
    <col min="9" max="9" width="17.54296875" style="35" customWidth="1"/>
    <col min="10" max="10" width="16.6328125" style="35" customWidth="1"/>
    <col min="11" max="16384" width="9.08984375" style="35"/>
  </cols>
  <sheetData>
    <row r="1" spans="1:10" ht="98.15" customHeight="1" x14ac:dyDescent="0.35">
      <c r="A1" s="177" t="s">
        <v>36</v>
      </c>
      <c r="B1" s="177"/>
      <c r="C1" s="177"/>
      <c r="D1" s="177"/>
      <c r="E1" s="177"/>
      <c r="F1" s="177"/>
      <c r="G1" s="177"/>
      <c r="H1" s="177"/>
      <c r="I1" s="177"/>
      <c r="J1" s="177"/>
    </row>
    <row r="2" spans="1:10" ht="29" customHeight="1" x14ac:dyDescent="0.35">
      <c r="A2" s="4"/>
      <c r="B2" s="178" t="s">
        <v>37</v>
      </c>
      <c r="C2" s="178"/>
      <c r="D2" s="178"/>
      <c r="E2" s="178"/>
      <c r="F2" s="178"/>
      <c r="G2" s="178"/>
      <c r="H2" s="178"/>
      <c r="I2" s="178"/>
      <c r="J2" s="178"/>
    </row>
    <row r="3" spans="1:10" ht="19.399999999999999" customHeight="1" x14ac:dyDescent="0.35">
      <c r="A3" s="4"/>
      <c r="B3" s="138" t="s">
        <v>5</v>
      </c>
      <c r="C3" s="147" t="s">
        <v>30</v>
      </c>
      <c r="D3" s="148"/>
      <c r="E3" s="149" t="s">
        <v>31</v>
      </c>
      <c r="F3" s="150"/>
      <c r="G3" s="151"/>
      <c r="H3" s="273" t="s">
        <v>32</v>
      </c>
      <c r="I3" s="274"/>
      <c r="J3" s="275"/>
    </row>
    <row r="4" spans="1:10" ht="19.399999999999999" customHeight="1" x14ac:dyDescent="0.35">
      <c r="A4" s="4"/>
      <c r="B4" s="138"/>
      <c r="C4" s="271"/>
      <c r="D4" s="272"/>
      <c r="E4" s="28" t="s">
        <v>33</v>
      </c>
      <c r="F4" s="279" t="s">
        <v>34</v>
      </c>
      <c r="G4" s="279"/>
      <c r="H4" s="276"/>
      <c r="I4" s="277"/>
      <c r="J4" s="278"/>
    </row>
    <row r="5" spans="1:10" ht="19.399999999999999" customHeight="1" x14ac:dyDescent="0.35">
      <c r="A5" s="4"/>
      <c r="B5" s="233">
        <v>1</v>
      </c>
      <c r="C5" s="236" t="s">
        <v>46</v>
      </c>
      <c r="D5" s="237"/>
      <c r="E5" s="68" t="s">
        <v>55</v>
      </c>
      <c r="F5" s="242">
        <v>679552</v>
      </c>
      <c r="G5" s="243"/>
      <c r="H5" s="244" t="s">
        <v>42</v>
      </c>
      <c r="I5" s="244"/>
      <c r="J5" s="245"/>
    </row>
    <row r="6" spans="1:10" ht="19.399999999999999" customHeight="1" x14ac:dyDescent="0.35">
      <c r="A6" s="4"/>
      <c r="B6" s="234"/>
      <c r="C6" s="238"/>
      <c r="D6" s="239"/>
      <c r="E6" s="69" t="s">
        <v>54</v>
      </c>
      <c r="F6" s="251">
        <v>710934</v>
      </c>
      <c r="G6" s="252"/>
      <c r="H6" s="246"/>
      <c r="I6" s="246"/>
      <c r="J6" s="247"/>
    </row>
    <row r="7" spans="1:10" ht="19.399999999999999" customHeight="1" x14ac:dyDescent="0.35">
      <c r="A7" s="4"/>
      <c r="B7" s="234"/>
      <c r="C7" s="238"/>
      <c r="D7" s="239"/>
      <c r="E7" s="70" t="s">
        <v>49</v>
      </c>
      <c r="F7" s="209">
        <v>701832</v>
      </c>
      <c r="G7" s="253"/>
      <c r="H7" s="246"/>
      <c r="I7" s="246"/>
      <c r="J7" s="247"/>
    </row>
    <row r="8" spans="1:10" ht="19.399999999999999" customHeight="1" x14ac:dyDescent="0.35">
      <c r="A8" s="4"/>
      <c r="B8" s="235"/>
      <c r="C8" s="240"/>
      <c r="D8" s="241"/>
      <c r="E8" s="64" t="s">
        <v>9</v>
      </c>
      <c r="F8" s="254">
        <f>IF(F5=0,0,SUM(F5:G7))</f>
        <v>2092318</v>
      </c>
      <c r="G8" s="254"/>
      <c r="H8" s="248"/>
      <c r="I8" s="249"/>
      <c r="J8" s="250"/>
    </row>
    <row r="9" spans="1:10" ht="19.399999999999999" customHeight="1" x14ac:dyDescent="0.35">
      <c r="A9" s="4"/>
      <c r="B9" s="233">
        <v>2</v>
      </c>
      <c r="C9" s="236" t="s">
        <v>59</v>
      </c>
      <c r="D9" s="237"/>
      <c r="E9" s="262" t="s">
        <v>56</v>
      </c>
      <c r="F9" s="263"/>
      <c r="G9" s="264"/>
      <c r="H9" s="255" t="s">
        <v>60</v>
      </c>
      <c r="I9" s="244"/>
      <c r="J9" s="245"/>
    </row>
    <row r="10" spans="1:10" ht="19.399999999999999" customHeight="1" x14ac:dyDescent="0.35">
      <c r="A10" s="4"/>
      <c r="B10" s="234"/>
      <c r="C10" s="238"/>
      <c r="D10" s="239"/>
      <c r="E10" s="265"/>
      <c r="F10" s="266"/>
      <c r="G10" s="267"/>
      <c r="H10" s="246"/>
      <c r="I10" s="246"/>
      <c r="J10" s="247"/>
    </row>
    <row r="11" spans="1:10" ht="19.399999999999999" customHeight="1" x14ac:dyDescent="0.35">
      <c r="A11" s="4"/>
      <c r="B11" s="234"/>
      <c r="C11" s="238"/>
      <c r="D11" s="239"/>
      <c r="E11" s="268"/>
      <c r="F11" s="269"/>
      <c r="G11" s="270"/>
      <c r="H11" s="246"/>
      <c r="I11" s="246"/>
      <c r="J11" s="247"/>
    </row>
    <row r="12" spans="1:10" ht="19.399999999999999" customHeight="1" x14ac:dyDescent="0.35">
      <c r="A12" s="4"/>
      <c r="B12" s="235"/>
      <c r="C12" s="240"/>
      <c r="D12" s="241"/>
      <c r="E12" s="64" t="s">
        <v>9</v>
      </c>
      <c r="F12" s="254">
        <f>IF(F9=0,0,SUM(F9:G11))</f>
        <v>0</v>
      </c>
      <c r="G12" s="254"/>
      <c r="H12" s="248"/>
      <c r="I12" s="249"/>
      <c r="J12" s="250"/>
    </row>
    <row r="13" spans="1:10" ht="19.399999999999999" customHeight="1" x14ac:dyDescent="0.35">
      <c r="A13" s="4"/>
      <c r="B13" s="233">
        <v>3</v>
      </c>
      <c r="C13" s="236" t="s">
        <v>57</v>
      </c>
      <c r="D13" s="237"/>
      <c r="E13" s="68" t="s">
        <v>55</v>
      </c>
      <c r="F13" s="260">
        <v>379703</v>
      </c>
      <c r="G13" s="261"/>
      <c r="H13" s="255" t="s">
        <v>60</v>
      </c>
      <c r="I13" s="244"/>
      <c r="J13" s="245"/>
    </row>
    <row r="14" spans="1:10" ht="19.399999999999999" customHeight="1" x14ac:dyDescent="0.35">
      <c r="A14" s="4"/>
      <c r="B14" s="234"/>
      <c r="C14" s="238"/>
      <c r="D14" s="239"/>
      <c r="E14" s="69" t="s">
        <v>54</v>
      </c>
      <c r="F14" s="256">
        <v>322000</v>
      </c>
      <c r="G14" s="257"/>
      <c r="H14" s="246"/>
      <c r="I14" s="246"/>
      <c r="J14" s="247"/>
    </row>
    <row r="15" spans="1:10" ht="19.399999999999999" customHeight="1" x14ac:dyDescent="0.35">
      <c r="A15" s="4"/>
      <c r="B15" s="234"/>
      <c r="C15" s="238"/>
      <c r="D15" s="239"/>
      <c r="E15" s="66"/>
      <c r="F15" s="209"/>
      <c r="G15" s="253"/>
      <c r="H15" s="246"/>
      <c r="I15" s="246"/>
      <c r="J15" s="247"/>
    </row>
    <row r="16" spans="1:10" ht="19.399999999999999" customHeight="1" x14ac:dyDescent="0.35">
      <c r="A16" s="4"/>
      <c r="B16" s="235"/>
      <c r="C16" s="240"/>
      <c r="D16" s="241"/>
      <c r="E16" s="64" t="s">
        <v>9</v>
      </c>
      <c r="F16" s="254">
        <f>IF(F13=0,0,SUM(F13:G15))</f>
        <v>701703</v>
      </c>
      <c r="G16" s="254"/>
      <c r="H16" s="248"/>
      <c r="I16" s="249"/>
      <c r="J16" s="250"/>
    </row>
    <row r="17" spans="1:10" ht="19.399999999999999" customHeight="1" x14ac:dyDescent="0.35">
      <c r="A17" s="4"/>
      <c r="B17" s="233">
        <v>4</v>
      </c>
      <c r="C17" s="236" t="s">
        <v>75</v>
      </c>
      <c r="D17" s="237"/>
      <c r="E17" s="68" t="s">
        <v>55</v>
      </c>
      <c r="F17" s="260">
        <v>462389</v>
      </c>
      <c r="G17" s="261"/>
      <c r="H17" s="255" t="s">
        <v>60</v>
      </c>
      <c r="I17" s="244"/>
      <c r="J17" s="245"/>
    </row>
    <row r="18" spans="1:10" ht="19.399999999999999" customHeight="1" x14ac:dyDescent="0.35">
      <c r="A18" s="4"/>
      <c r="B18" s="234"/>
      <c r="C18" s="238"/>
      <c r="D18" s="239"/>
      <c r="E18" s="69" t="s">
        <v>54</v>
      </c>
      <c r="F18" s="256">
        <v>300000</v>
      </c>
      <c r="G18" s="257"/>
      <c r="H18" s="246"/>
      <c r="I18" s="246"/>
      <c r="J18" s="247"/>
    </row>
    <row r="19" spans="1:10" ht="19.399999999999999" customHeight="1" x14ac:dyDescent="0.35">
      <c r="A19" s="4"/>
      <c r="B19" s="234"/>
      <c r="C19" s="238"/>
      <c r="D19" s="239"/>
      <c r="E19" s="66"/>
      <c r="F19" s="209"/>
      <c r="G19" s="253"/>
      <c r="H19" s="246"/>
      <c r="I19" s="246"/>
      <c r="J19" s="247"/>
    </row>
    <row r="20" spans="1:10" ht="19.399999999999999" customHeight="1" x14ac:dyDescent="0.35">
      <c r="A20" s="4"/>
      <c r="B20" s="235"/>
      <c r="C20" s="240"/>
      <c r="D20" s="241"/>
      <c r="E20" s="64" t="s">
        <v>9</v>
      </c>
      <c r="F20" s="254">
        <f>IF(F17=0,0,SUM(F17:G19))</f>
        <v>762389</v>
      </c>
      <c r="G20" s="254"/>
      <c r="H20" s="248"/>
      <c r="I20" s="249"/>
      <c r="J20" s="250"/>
    </row>
    <row r="21" spans="1:10" ht="19.399999999999999" customHeight="1" x14ac:dyDescent="0.35">
      <c r="A21" s="4"/>
      <c r="B21" s="233">
        <v>5</v>
      </c>
      <c r="C21" s="236" t="s">
        <v>74</v>
      </c>
      <c r="D21" s="258"/>
      <c r="E21" s="262" t="s">
        <v>56</v>
      </c>
      <c r="F21" s="263"/>
      <c r="G21" s="264"/>
      <c r="H21" s="255" t="s">
        <v>60</v>
      </c>
      <c r="I21" s="244"/>
      <c r="J21" s="245"/>
    </row>
    <row r="22" spans="1:10" ht="19.399999999999999" customHeight="1" x14ac:dyDescent="0.35">
      <c r="A22" s="4"/>
      <c r="B22" s="234"/>
      <c r="C22" s="238"/>
      <c r="D22" s="259"/>
      <c r="E22" s="265"/>
      <c r="F22" s="266"/>
      <c r="G22" s="267"/>
      <c r="H22" s="246"/>
      <c r="I22" s="246"/>
      <c r="J22" s="247"/>
    </row>
    <row r="23" spans="1:10" ht="19.399999999999999" customHeight="1" x14ac:dyDescent="0.35">
      <c r="A23" s="4"/>
      <c r="B23" s="234"/>
      <c r="C23" s="238"/>
      <c r="D23" s="259"/>
      <c r="E23" s="268"/>
      <c r="F23" s="269"/>
      <c r="G23" s="270"/>
      <c r="H23" s="246"/>
      <c r="I23" s="246"/>
      <c r="J23" s="247"/>
    </row>
    <row r="24" spans="1:10" ht="19.399999999999999" customHeight="1" x14ac:dyDescent="0.35">
      <c r="A24" s="4"/>
      <c r="B24" s="235"/>
      <c r="C24" s="240"/>
      <c r="D24" s="241"/>
      <c r="E24" s="64" t="s">
        <v>9</v>
      </c>
      <c r="F24" s="254">
        <f>IF(F21=0,0,SUM(F21:G23))</f>
        <v>0</v>
      </c>
      <c r="G24" s="254"/>
      <c r="H24" s="248"/>
      <c r="I24" s="249"/>
      <c r="J24" s="250"/>
    </row>
    <row r="25" spans="1:10" ht="37.5" customHeight="1" x14ac:dyDescent="0.35">
      <c r="A25" s="4"/>
    </row>
    <row r="26" spans="1:10" ht="19.399999999999999" customHeight="1" x14ac:dyDescent="0.35">
      <c r="A26" s="4"/>
    </row>
    <row r="27" spans="1:10" ht="19.399999999999999" customHeight="1" x14ac:dyDescent="0.35">
      <c r="A27" s="4"/>
      <c r="B27" s="233">
        <v>6</v>
      </c>
      <c r="C27" s="236"/>
      <c r="D27" s="237"/>
      <c r="E27" s="67"/>
      <c r="F27" s="242"/>
      <c r="G27" s="243"/>
      <c r="H27" s="244"/>
      <c r="I27" s="244"/>
      <c r="J27" s="245"/>
    </row>
    <row r="28" spans="1:10" ht="19.399999999999999" customHeight="1" x14ac:dyDescent="0.35">
      <c r="A28" s="4"/>
      <c r="B28" s="234"/>
      <c r="C28" s="238"/>
      <c r="D28" s="239"/>
      <c r="E28" s="65"/>
      <c r="F28" s="251"/>
      <c r="G28" s="252"/>
      <c r="H28" s="246"/>
      <c r="I28" s="246"/>
      <c r="J28" s="247"/>
    </row>
    <row r="29" spans="1:10" ht="19.399999999999999" customHeight="1" x14ac:dyDescent="0.35">
      <c r="A29" s="4"/>
      <c r="B29" s="234"/>
      <c r="C29" s="238"/>
      <c r="D29" s="239"/>
      <c r="E29" s="66"/>
      <c r="F29" s="209"/>
      <c r="G29" s="253"/>
      <c r="H29" s="246"/>
      <c r="I29" s="246"/>
      <c r="J29" s="247"/>
    </row>
    <row r="30" spans="1:10" ht="19.399999999999999" customHeight="1" x14ac:dyDescent="0.35">
      <c r="A30" s="4"/>
      <c r="B30" s="235"/>
      <c r="C30" s="240"/>
      <c r="D30" s="241"/>
      <c r="E30" s="64" t="s">
        <v>9</v>
      </c>
      <c r="F30" s="254">
        <f>IF(F27=0,0,SUM(F27:G29))</f>
        <v>0</v>
      </c>
      <c r="G30" s="254"/>
      <c r="H30" s="248"/>
      <c r="I30" s="249"/>
      <c r="J30" s="250"/>
    </row>
    <row r="31" spans="1:10" ht="19.399999999999999" customHeight="1" x14ac:dyDescent="0.35">
      <c r="B31" s="233">
        <v>7</v>
      </c>
      <c r="C31" s="236"/>
      <c r="D31" s="237"/>
      <c r="E31" s="67"/>
      <c r="F31" s="242"/>
      <c r="G31" s="243"/>
      <c r="H31" s="244"/>
      <c r="I31" s="244"/>
      <c r="J31" s="245"/>
    </row>
    <row r="32" spans="1:10" ht="19.399999999999999" customHeight="1" x14ac:dyDescent="0.35">
      <c r="B32" s="234"/>
      <c r="C32" s="238"/>
      <c r="D32" s="239"/>
      <c r="E32" s="65"/>
      <c r="F32" s="251"/>
      <c r="G32" s="252"/>
      <c r="H32" s="246"/>
      <c r="I32" s="246"/>
      <c r="J32" s="247"/>
    </row>
    <row r="33" spans="2:10" ht="19.399999999999999" customHeight="1" x14ac:dyDescent="0.35">
      <c r="B33" s="234"/>
      <c r="C33" s="238"/>
      <c r="D33" s="239"/>
      <c r="E33" s="66"/>
      <c r="F33" s="209"/>
      <c r="G33" s="253"/>
      <c r="H33" s="246"/>
      <c r="I33" s="246"/>
      <c r="J33" s="247"/>
    </row>
    <row r="34" spans="2:10" ht="19.399999999999999" customHeight="1" x14ac:dyDescent="0.35">
      <c r="B34" s="235"/>
      <c r="C34" s="240"/>
      <c r="D34" s="241"/>
      <c r="E34" s="64" t="s">
        <v>9</v>
      </c>
      <c r="F34" s="254">
        <f>IF(F31=0,0,SUM(F31:G33))</f>
        <v>0</v>
      </c>
      <c r="G34" s="254"/>
      <c r="H34" s="248"/>
      <c r="I34" s="249"/>
      <c r="J34" s="250"/>
    </row>
    <row r="35" spans="2:10" ht="19.399999999999999" customHeight="1" x14ac:dyDescent="0.35">
      <c r="B35" s="233">
        <v>8</v>
      </c>
      <c r="C35" s="236"/>
      <c r="D35" s="237"/>
      <c r="E35" s="67"/>
      <c r="F35" s="242"/>
      <c r="G35" s="243"/>
      <c r="H35" s="244"/>
      <c r="I35" s="244"/>
      <c r="J35" s="245"/>
    </row>
    <row r="36" spans="2:10" ht="19.399999999999999" customHeight="1" x14ac:dyDescent="0.35">
      <c r="B36" s="234"/>
      <c r="C36" s="238"/>
      <c r="D36" s="239"/>
      <c r="E36" s="65"/>
      <c r="F36" s="251"/>
      <c r="G36" s="252"/>
      <c r="H36" s="246"/>
      <c r="I36" s="246"/>
      <c r="J36" s="247"/>
    </row>
    <row r="37" spans="2:10" ht="19.399999999999999" customHeight="1" x14ac:dyDescent="0.35">
      <c r="B37" s="234"/>
      <c r="C37" s="238"/>
      <c r="D37" s="239"/>
      <c r="E37" s="66"/>
      <c r="F37" s="209"/>
      <c r="G37" s="253"/>
      <c r="H37" s="246"/>
      <c r="I37" s="246"/>
      <c r="J37" s="247"/>
    </row>
    <row r="38" spans="2:10" ht="19.399999999999999" customHeight="1" x14ac:dyDescent="0.35">
      <c r="B38" s="235"/>
      <c r="C38" s="240"/>
      <c r="D38" s="241"/>
      <c r="E38" s="64" t="s">
        <v>9</v>
      </c>
      <c r="F38" s="254">
        <f>IF(F35=0,0,SUM(F35:G37))</f>
        <v>0</v>
      </c>
      <c r="G38" s="254"/>
      <c r="H38" s="248"/>
      <c r="I38" s="249"/>
      <c r="J38" s="250"/>
    </row>
    <row r="39" spans="2:10" ht="19.399999999999999" customHeight="1" x14ac:dyDescent="0.35">
      <c r="B39" s="233">
        <v>9</v>
      </c>
      <c r="C39" s="236"/>
      <c r="D39" s="237"/>
      <c r="E39" s="67"/>
      <c r="F39" s="242"/>
      <c r="G39" s="243"/>
      <c r="H39" s="244"/>
      <c r="I39" s="244"/>
      <c r="J39" s="245"/>
    </row>
    <row r="40" spans="2:10" ht="19.399999999999999" customHeight="1" x14ac:dyDescent="0.35">
      <c r="B40" s="234"/>
      <c r="C40" s="238"/>
      <c r="D40" s="239"/>
      <c r="E40" s="65"/>
      <c r="F40" s="251"/>
      <c r="G40" s="252"/>
      <c r="H40" s="246"/>
      <c r="I40" s="246"/>
      <c r="J40" s="247"/>
    </row>
    <row r="41" spans="2:10" ht="19.399999999999999" customHeight="1" x14ac:dyDescent="0.35">
      <c r="B41" s="234"/>
      <c r="C41" s="238"/>
      <c r="D41" s="239"/>
      <c r="E41" s="66"/>
      <c r="F41" s="209"/>
      <c r="G41" s="253"/>
      <c r="H41" s="246"/>
      <c r="I41" s="246"/>
      <c r="J41" s="247"/>
    </row>
    <row r="42" spans="2:10" ht="19.399999999999999" customHeight="1" x14ac:dyDescent="0.35">
      <c r="B42" s="235"/>
      <c r="C42" s="240"/>
      <c r="D42" s="241"/>
      <c r="E42" s="64" t="s">
        <v>9</v>
      </c>
      <c r="F42" s="254">
        <f>IF(F39=0,0,SUM(F39:G41))</f>
        <v>0</v>
      </c>
      <c r="G42" s="254"/>
      <c r="H42" s="248"/>
      <c r="I42" s="249"/>
      <c r="J42" s="250"/>
    </row>
    <row r="43" spans="2:10" ht="19.399999999999999" customHeight="1" x14ac:dyDescent="0.35">
      <c r="B43" s="233">
        <v>10</v>
      </c>
      <c r="C43" s="236"/>
      <c r="D43" s="237"/>
      <c r="E43" s="67"/>
      <c r="F43" s="242"/>
      <c r="G43" s="243"/>
      <c r="H43" s="244"/>
      <c r="I43" s="244"/>
      <c r="J43" s="245"/>
    </row>
    <row r="44" spans="2:10" ht="19.399999999999999" customHeight="1" x14ac:dyDescent="0.35">
      <c r="B44" s="234"/>
      <c r="C44" s="238"/>
      <c r="D44" s="239"/>
      <c r="E44" s="65"/>
      <c r="F44" s="251"/>
      <c r="G44" s="252"/>
      <c r="H44" s="246"/>
      <c r="I44" s="246"/>
      <c r="J44" s="247"/>
    </row>
    <row r="45" spans="2:10" ht="19.399999999999999" customHeight="1" x14ac:dyDescent="0.35">
      <c r="B45" s="234"/>
      <c r="C45" s="238"/>
      <c r="D45" s="239"/>
      <c r="E45" s="66"/>
      <c r="F45" s="209"/>
      <c r="G45" s="253"/>
      <c r="H45" s="246"/>
      <c r="I45" s="246"/>
      <c r="J45" s="247"/>
    </row>
    <row r="46" spans="2:10" ht="19.399999999999999" customHeight="1" x14ac:dyDescent="0.35">
      <c r="B46" s="235"/>
      <c r="C46" s="240"/>
      <c r="D46" s="241"/>
      <c r="E46" s="64" t="s">
        <v>9</v>
      </c>
      <c r="F46" s="254">
        <f>IF(F43=0,0,SUM(F43:G45))</f>
        <v>0</v>
      </c>
      <c r="G46" s="254"/>
      <c r="H46" s="248"/>
      <c r="I46" s="249"/>
      <c r="J46" s="250"/>
    </row>
    <row r="47" spans="2:10" ht="19.399999999999999" customHeight="1" x14ac:dyDescent="0.35">
      <c r="B47" s="233">
        <v>11</v>
      </c>
      <c r="C47" s="236"/>
      <c r="D47" s="237"/>
      <c r="E47" s="67"/>
      <c r="F47" s="242"/>
      <c r="G47" s="243"/>
      <c r="H47" s="244"/>
      <c r="I47" s="244"/>
      <c r="J47" s="245"/>
    </row>
    <row r="48" spans="2:10" ht="19.399999999999999" customHeight="1" x14ac:dyDescent="0.35">
      <c r="B48" s="234"/>
      <c r="C48" s="238"/>
      <c r="D48" s="239"/>
      <c r="E48" s="65"/>
      <c r="F48" s="251"/>
      <c r="G48" s="252"/>
      <c r="H48" s="246"/>
      <c r="I48" s="246"/>
      <c r="J48" s="247"/>
    </row>
    <row r="49" spans="2:10" ht="19.399999999999999" customHeight="1" x14ac:dyDescent="0.35">
      <c r="B49" s="234"/>
      <c r="C49" s="238"/>
      <c r="D49" s="239"/>
      <c r="E49" s="66"/>
      <c r="F49" s="209"/>
      <c r="G49" s="253"/>
      <c r="H49" s="246"/>
      <c r="I49" s="246"/>
      <c r="J49" s="247"/>
    </row>
    <row r="50" spans="2:10" ht="19.399999999999999" customHeight="1" x14ac:dyDescent="0.35">
      <c r="B50" s="235"/>
      <c r="C50" s="240"/>
      <c r="D50" s="241"/>
      <c r="E50" s="64" t="s">
        <v>9</v>
      </c>
      <c r="F50" s="254">
        <f>IF(F47=0,0,SUM(F47:G49))</f>
        <v>0</v>
      </c>
      <c r="G50" s="254"/>
      <c r="H50" s="248"/>
      <c r="I50" s="249"/>
      <c r="J50" s="250"/>
    </row>
    <row r="51" spans="2:10" ht="19.399999999999999" customHeight="1" x14ac:dyDescent="0.35">
      <c r="B51" s="233">
        <v>12</v>
      </c>
      <c r="C51" s="236"/>
      <c r="D51" s="237"/>
      <c r="E51" s="67"/>
      <c r="F51" s="242"/>
      <c r="G51" s="243"/>
      <c r="H51" s="244"/>
      <c r="I51" s="244"/>
      <c r="J51" s="245"/>
    </row>
    <row r="52" spans="2:10" ht="19.399999999999999" customHeight="1" x14ac:dyDescent="0.35">
      <c r="B52" s="234"/>
      <c r="C52" s="238"/>
      <c r="D52" s="239"/>
      <c r="E52" s="65"/>
      <c r="F52" s="251"/>
      <c r="G52" s="252"/>
      <c r="H52" s="246"/>
      <c r="I52" s="246"/>
      <c r="J52" s="247"/>
    </row>
    <row r="53" spans="2:10" ht="19.399999999999999" customHeight="1" x14ac:dyDescent="0.35">
      <c r="B53" s="234"/>
      <c r="C53" s="238"/>
      <c r="D53" s="239"/>
      <c r="E53" s="66"/>
      <c r="F53" s="209"/>
      <c r="G53" s="253"/>
      <c r="H53" s="246"/>
      <c r="I53" s="246"/>
      <c r="J53" s="247"/>
    </row>
    <row r="54" spans="2:10" ht="19.399999999999999" customHeight="1" x14ac:dyDescent="0.35">
      <c r="B54" s="235"/>
      <c r="C54" s="240"/>
      <c r="D54" s="241"/>
      <c r="E54" s="64" t="s">
        <v>9</v>
      </c>
      <c r="F54" s="254">
        <f>IF(F51=0,0,SUM(F51:G53))</f>
        <v>0</v>
      </c>
      <c r="G54" s="254"/>
      <c r="H54" s="248"/>
      <c r="I54" s="249"/>
      <c r="J54" s="250"/>
    </row>
    <row r="55" spans="2:10" ht="34.5" customHeight="1" x14ac:dyDescent="0.35"/>
  </sheetData>
  <mergeCells count="87">
    <mergeCell ref="H13:J16"/>
    <mergeCell ref="B9:B12"/>
    <mergeCell ref="C9:D12"/>
    <mergeCell ref="H9:J12"/>
    <mergeCell ref="F12:G12"/>
    <mergeCell ref="F14:G14"/>
    <mergeCell ref="F15:G15"/>
    <mergeCell ref="B13:B16"/>
    <mergeCell ref="C13:D16"/>
    <mergeCell ref="F13:G13"/>
    <mergeCell ref="F16:G16"/>
    <mergeCell ref="A1:J1"/>
    <mergeCell ref="B2:J2"/>
    <mergeCell ref="B3:B4"/>
    <mergeCell ref="B5:B8"/>
    <mergeCell ref="E9:G11"/>
    <mergeCell ref="C3:D4"/>
    <mergeCell ref="H3:J4"/>
    <mergeCell ref="H5:J8"/>
    <mergeCell ref="C5:D8"/>
    <mergeCell ref="F5:G5"/>
    <mergeCell ref="E3:G3"/>
    <mergeCell ref="F4:G4"/>
    <mergeCell ref="F6:G6"/>
    <mergeCell ref="F7:G7"/>
    <mergeCell ref="F8:G8"/>
    <mergeCell ref="H17:J20"/>
    <mergeCell ref="F18:G18"/>
    <mergeCell ref="F19:G19"/>
    <mergeCell ref="F20:G20"/>
    <mergeCell ref="B21:B24"/>
    <mergeCell ref="C21:D24"/>
    <mergeCell ref="H21:J24"/>
    <mergeCell ref="F24:G24"/>
    <mergeCell ref="C17:D20"/>
    <mergeCell ref="B17:B20"/>
    <mergeCell ref="F17:G17"/>
    <mergeCell ref="E21:G23"/>
    <mergeCell ref="H27:J30"/>
    <mergeCell ref="F27:G27"/>
    <mergeCell ref="F30:G30"/>
    <mergeCell ref="B31:B34"/>
    <mergeCell ref="C31:D34"/>
    <mergeCell ref="F31:G31"/>
    <mergeCell ref="H31:J34"/>
    <mergeCell ref="F32:G32"/>
    <mergeCell ref="F33:G33"/>
    <mergeCell ref="F34:G34"/>
    <mergeCell ref="B27:B30"/>
    <mergeCell ref="C27:D30"/>
    <mergeCell ref="F28:G28"/>
    <mergeCell ref="F29:G29"/>
    <mergeCell ref="H35:J38"/>
    <mergeCell ref="F36:G36"/>
    <mergeCell ref="F37:G37"/>
    <mergeCell ref="F38:G38"/>
    <mergeCell ref="B39:B42"/>
    <mergeCell ref="C39:D42"/>
    <mergeCell ref="F39:G39"/>
    <mergeCell ref="H39:J42"/>
    <mergeCell ref="F40:G40"/>
    <mergeCell ref="F41:G41"/>
    <mergeCell ref="F42:G42"/>
    <mergeCell ref="B35:B38"/>
    <mergeCell ref="C35:D38"/>
    <mergeCell ref="F35:G35"/>
    <mergeCell ref="H43:J46"/>
    <mergeCell ref="F44:G44"/>
    <mergeCell ref="F45:G45"/>
    <mergeCell ref="F46:G46"/>
    <mergeCell ref="B47:B50"/>
    <mergeCell ref="C47:D50"/>
    <mergeCell ref="F47:G47"/>
    <mergeCell ref="H47:J50"/>
    <mergeCell ref="F48:G48"/>
    <mergeCell ref="F49:G49"/>
    <mergeCell ref="F50:G50"/>
    <mergeCell ref="B43:B46"/>
    <mergeCell ref="C43:D46"/>
    <mergeCell ref="F43:G43"/>
    <mergeCell ref="B51:B54"/>
    <mergeCell ref="C51:D54"/>
    <mergeCell ref="F51:G51"/>
    <mergeCell ref="H51:J54"/>
    <mergeCell ref="F52:G52"/>
    <mergeCell ref="F53:G53"/>
    <mergeCell ref="F54:G54"/>
  </mergeCells>
  <pageMargins left="0.30208333333333331" right="0.25" top="0.25" bottom="0.25" header="0.3" footer="0.3"/>
  <pageSetup paperSize="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Log Funding Details</vt:lpstr>
      <vt:lpstr>Log Categories</vt:lpstr>
      <vt:lpstr>Log Contingency Plans</vt:lpstr>
      <vt:lpstr>Log Applications</vt:lpstr>
      <vt:lpstr>Simplified Funding Log</vt:lpstr>
      <vt:lpstr>(GRANT 1) Future Log Supplement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Markman, Jack</dc:creator>
  <cp:lastModifiedBy>Markman, Jack</cp:lastModifiedBy>
  <cp:lastPrinted>2026-02-03T22:10:06Z</cp:lastPrinted>
  <dcterms:created xsi:type="dcterms:W3CDTF">2022-02-03T21:30:19Z</dcterms:created>
  <dcterms:modified xsi:type="dcterms:W3CDTF">2026-02-25T21:36:03Z</dcterms:modified>
</cp:coreProperties>
</file>